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"/>
    </mc:Choice>
  </mc:AlternateContent>
  <xr:revisionPtr revIDLastSave="0" documentId="13_ncr:1_{4BF59C80-9F7C-44F7-9EC7-CDBFAF5EA2D3}" xr6:coauthVersionLast="45" xr6:coauthVersionMax="45" xr10:uidLastSave="{00000000-0000-0000-0000-000000000000}"/>
  <bookViews>
    <workbookView xWindow="-120" yWindow="-120" windowWidth="20730" windowHeight="11160" activeTab="4" xr2:uid="{66390E7E-AA8C-468B-A37D-168ABED86B7B}"/>
  </bookViews>
  <sheets>
    <sheet name="ESF" sheetId="1" r:id="rId1"/>
    <sheet name="ERI" sheetId="2" r:id="rId2"/>
    <sheet name="ECP" sheetId="3" r:id="rId3"/>
    <sheet name="CUENTAS" sheetId="5" r:id="rId4"/>
    <sheet name="BALANCE" sheetId="4" r:id="rId5"/>
    <sheet name="TD" sheetId="8" r:id="rId6"/>
  </sheets>
  <definedNames>
    <definedName name="_xlnm._FilterDatabase" localSheetId="4" hidden="1">BALANCE!$A$1:$K$1378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D12" i="1"/>
  <c r="Q48" i="3" l="1"/>
  <c r="O48" i="3"/>
  <c r="M48" i="3"/>
  <c r="K48" i="3"/>
  <c r="I48" i="3"/>
  <c r="G48" i="3"/>
  <c r="E48" i="3"/>
  <c r="C48" i="3"/>
  <c r="S46" i="3"/>
  <c r="S44" i="3"/>
  <c r="S42" i="3"/>
  <c r="S40" i="3"/>
  <c r="S38" i="3"/>
  <c r="S48" i="3" l="1"/>
  <c r="K12" i="1"/>
  <c r="K23" i="1"/>
  <c r="D19" i="1"/>
  <c r="K18" i="1"/>
  <c r="K7" i="1"/>
  <c r="K19" i="1"/>
  <c r="K8" i="1"/>
  <c r="D20" i="1"/>
  <c r="K25" i="1"/>
  <c r="K10" i="1"/>
  <c r="K21" i="1"/>
  <c r="K11" i="1"/>
  <c r="D18" i="1"/>
  <c r="K17" i="1"/>
  <c r="K6" i="1"/>
  <c r="K22" i="1"/>
  <c r="D23" i="1"/>
  <c r="D21" i="1"/>
  <c r="D22" i="1"/>
  <c r="E15" i="2"/>
  <c r="E14" i="2"/>
  <c r="E10" i="2"/>
  <c r="K20" i="1"/>
  <c r="K9" i="1"/>
  <c r="K13" i="1"/>
  <c r="D24" i="1"/>
  <c r="E5" i="2"/>
  <c r="D9" i="1"/>
  <c r="D8" i="1"/>
  <c r="D25" i="1"/>
  <c r="E4" i="2"/>
  <c r="F12" i="1" l="1"/>
  <c r="D13" i="1"/>
  <c r="O36" i="3" l="1"/>
  <c r="M36" i="3"/>
  <c r="K36" i="3"/>
  <c r="I36" i="3"/>
  <c r="C36" i="3"/>
  <c r="S34" i="3"/>
  <c r="S32" i="3"/>
  <c r="S30" i="3"/>
  <c r="S28" i="3"/>
  <c r="S26" i="3"/>
  <c r="Q24" i="3"/>
  <c r="Q36" i="3" s="1"/>
  <c r="O24" i="3"/>
  <c r="M24" i="3"/>
  <c r="K24" i="3"/>
  <c r="I24" i="3"/>
  <c r="G24" i="3"/>
  <c r="G36" i="3" s="1"/>
  <c r="E24" i="3"/>
  <c r="E36" i="3" s="1"/>
  <c r="C24" i="3"/>
  <c r="S22" i="3"/>
  <c r="S20" i="3"/>
  <c r="Q18" i="3"/>
  <c r="S18" i="3" s="1"/>
  <c r="S16" i="3"/>
  <c r="S24" i="3" s="1"/>
  <c r="S36" i="3" s="1"/>
  <c r="S14" i="3"/>
  <c r="G32" i="2"/>
  <c r="G10" i="2"/>
  <c r="G5" i="2"/>
  <c r="G7" i="2"/>
  <c r="G12" i="2" s="1"/>
  <c r="G17" i="2" s="1"/>
  <c r="G23" i="2" s="1"/>
  <c r="E7" i="2"/>
  <c r="K14" i="1"/>
  <c r="M14" i="1"/>
  <c r="M26" i="1"/>
  <c r="M12" i="1"/>
  <c r="M11" i="1"/>
  <c r="M9" i="1"/>
  <c r="M8" i="1"/>
  <c r="F22" i="1"/>
  <c r="F20" i="1"/>
  <c r="F19" i="1"/>
  <c r="F27" i="1" s="1"/>
  <c r="F11" i="1"/>
  <c r="F9" i="1"/>
  <c r="F8" i="1"/>
  <c r="F14" i="1" s="1"/>
  <c r="D27" i="1"/>
  <c r="K26" i="1"/>
  <c r="D11" i="1"/>
  <c r="D10" i="1"/>
  <c r="D7" i="1"/>
  <c r="D6" i="1"/>
  <c r="D5" i="1"/>
  <c r="D14" i="1" l="1"/>
  <c r="D31" i="1" s="1"/>
  <c r="E12" i="2"/>
  <c r="E17" i="2" s="1"/>
  <c r="E23" i="2" s="1"/>
  <c r="E32" i="2" s="1"/>
  <c r="G29" i="2"/>
  <c r="F31" i="1"/>
  <c r="D35" i="1" l="1"/>
  <c r="K34" i="1"/>
  <c r="E29" i="2"/>
  <c r="M27" i="1" l="1"/>
  <c r="M31" i="1" s="1"/>
  <c r="K27" i="1"/>
  <c r="K31" i="1" s="1"/>
</calcChain>
</file>

<file path=xl/sharedStrings.xml><?xml version="1.0" encoding="utf-8"?>
<sst xmlns="http://schemas.openxmlformats.org/spreadsheetml/2006/main" count="7142" uniqueCount="3069">
  <si>
    <t>Referencia</t>
  </si>
  <si>
    <r>
      <t xml:space="preserve">        </t>
    </r>
    <r>
      <rPr>
        <u/>
        <sz val="6"/>
        <rFont val="Arial"/>
        <family val="2"/>
      </rPr>
      <t>Activo</t>
    </r>
  </si>
  <si>
    <t>a Notas</t>
  </si>
  <si>
    <r>
      <t xml:space="preserve">        </t>
    </r>
    <r>
      <rPr>
        <u/>
        <sz val="6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</si>
  <si>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</si>
  <si>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</si>
  <si>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</si>
  <si>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</si>
  <si>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</si>
  <si>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</si>
  <si>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</si>
  <si>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</si>
  <si>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</si>
  <si>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</si>
  <si>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</si>
  <si>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</si>
  <si>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</si>
  <si>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</si>
  <si>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</si>
  <si>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</si>
  <si>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</si>
  <si>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</si>
  <si>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</si>
  <si>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</si>
  <si>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</si>
  <si>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</si>
  <si>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</si>
  <si>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</si>
  <si>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</si>
  <si>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</si>
  <si>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</si>
  <si>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</si>
  <si>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</si>
  <si>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</si>
  <si>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</si>
  <si>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</si>
  <si>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</si>
  <si>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</si>
  <si>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</si>
  <si>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</si>
  <si>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</si>
  <si>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</si>
  <si>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</si>
  <si>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</si>
  <si>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</si>
  <si>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</si>
  <si>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 xml:space="preserve">Referencia 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</si>
  <si>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</si>
  <si>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</si>
  <si>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</si>
  <si>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</si>
  <si>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</si>
  <si>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</si>
  <si>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</si>
  <si>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</si>
  <si>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</si>
  <si>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</si>
  <si>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</si>
  <si>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</si>
  <si>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</si>
  <si>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</si>
  <si>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</si>
  <si>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Número de acciones</t>
  </si>
  <si>
    <t>Utilidad por Acción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</si>
  <si>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</si>
  <si>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</si>
  <si>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</si>
  <si>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</si>
  <si>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</si>
  <si>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</si>
  <si>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</si>
  <si>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</si>
  <si>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</si>
  <si>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</si>
  <si>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</si>
  <si>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</si>
  <si>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</si>
  <si>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</si>
  <si>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</si>
  <si>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</si>
  <si>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</si>
  <si>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</si>
  <si>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</si>
  <si>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</si>
  <si>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</si>
  <si>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</si>
  <si>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</si>
  <si>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</si>
  <si>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</si>
  <si>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</si>
  <si>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</si>
  <si>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</si>
  <si>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</si>
  <si>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</si>
  <si>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</si>
  <si>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</si>
  <si>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numero</t>
  </si>
  <si>
    <t>nombre de cuenta</t>
  </si>
  <si>
    <t>cuenta</t>
  </si>
  <si>
    <t>asosiacion</t>
  </si>
  <si>
    <t>estado</t>
  </si>
  <si>
    <t>valor</t>
  </si>
  <si>
    <t xml:space="preserve">      CAJA GENERAL</t>
  </si>
  <si>
    <t>1-1-1-01-01-001</t>
  </si>
  <si>
    <t xml:space="preserve">      DEPOSITOS  EN TRANSITO</t>
  </si>
  <si>
    <t>1-1-1-01-01-002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</si>
  <si>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</si>
  <si>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</si>
  <si>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</si>
  <si>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</si>
  <si>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</si>
  <si>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</si>
  <si>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</si>
  <si>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</si>
  <si>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</si>
  <si>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</si>
  <si>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</si>
  <si>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</si>
  <si>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</si>
  <si>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</si>
  <si>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</si>
  <si>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</si>
  <si>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</si>
  <si>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</si>
  <si>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</si>
  <si>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</si>
  <si>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</si>
  <si>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</si>
  <si>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 CAJA CHICA MILAGRO</t>
  </si>
  <si>
    <t>1-1-1-01-02-013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</si>
  <si>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</si>
  <si>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</si>
  <si>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</si>
  <si>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</si>
  <si>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</si>
  <si>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</si>
  <si>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</si>
  <si>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</si>
  <si>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</si>
  <si>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</si>
  <si>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</si>
  <si>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</si>
  <si>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</si>
  <si>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</si>
  <si>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</si>
  <si>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</si>
  <si>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</si>
  <si>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</si>
  <si>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</si>
  <si>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</si>
  <si>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</si>
  <si>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</si>
  <si>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DE GUAYAQUIL #904126-5</t>
  </si>
  <si>
    <t>1-1-1-01-03-012</t>
  </si>
  <si>
    <t xml:space="preserve">      BANCO NACIONAL DEL FOMENTO 80587768</t>
  </si>
  <si>
    <t>1-1-1-01-03-014</t>
  </si>
  <si>
    <t xml:space="preserve">      HELM  BANK # 1040112643</t>
  </si>
  <si>
    <t>1-1-1-01-03-016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</si>
  <si>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</si>
  <si>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</si>
  <si>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</si>
  <si>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</si>
  <si>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</si>
  <si>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</si>
  <si>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</si>
  <si>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</si>
  <si>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</si>
  <si>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</si>
  <si>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</si>
  <si>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</si>
  <si>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INTERNACIONAL AHORROS</t>
  </si>
  <si>
    <t>1-1-1-01-03-024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</si>
  <si>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</si>
  <si>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</si>
  <si>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</si>
  <si>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</si>
  <si>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</si>
  <si>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</si>
  <si>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</si>
  <si>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</si>
  <si>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  BANCO MACHALA CTA. AHO. #1071091410</t>
  </si>
  <si>
    <t>1-1-1-01-03-031</t>
  </si>
  <si>
    <t xml:space="preserve">      COOPERATIVA SANTA ROSA #102200199</t>
  </si>
  <si>
    <t>1-1-1-01-03-032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</si>
  <si>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</si>
  <si>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</si>
  <si>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</si>
  <si>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</si>
  <si>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</si>
  <si>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</si>
  <si>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ADM. FONDOS Y FIDEICOMISO</t>
  </si>
  <si>
    <t>1-1-1-02-01-004</t>
  </si>
  <si>
    <t xml:space="preserve">      INVERSION PRODUBANCO</t>
  </si>
  <si>
    <t>1-1-1-02-01-005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</si>
  <si>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</si>
  <si>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</si>
  <si>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</si>
  <si>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</si>
  <si>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</si>
  <si>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</si>
  <si>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</si>
  <si>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</si>
  <si>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</si>
  <si>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</si>
  <si>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</si>
  <si>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</si>
  <si>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</si>
  <si>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</si>
  <si>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</si>
  <si>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</si>
  <si>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</si>
  <si>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</si>
  <si>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</si>
  <si>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</si>
  <si>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</si>
  <si>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</si>
  <si>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</si>
  <si>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</si>
  <si>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</si>
  <si>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</si>
  <si>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</si>
  <si>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</si>
  <si>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</si>
  <si>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</si>
  <si>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</si>
  <si>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</si>
  <si>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</si>
  <si>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</si>
  <si>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</si>
  <si>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</si>
  <si>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</si>
  <si>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</si>
  <si>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</si>
  <si>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</si>
  <si>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</si>
  <si>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</si>
  <si>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</si>
  <si>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</si>
  <si>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</si>
  <si>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</si>
  <si>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</si>
  <si>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</si>
  <si>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</si>
  <si>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</si>
  <si>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</si>
  <si>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</si>
  <si>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</si>
  <si>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</si>
  <si>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</si>
  <si>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</si>
  <si>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</si>
  <si>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</si>
  <si>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</si>
  <si>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</si>
  <si>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</si>
  <si>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</si>
  <si>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 DEP. SIN SOPORTE COOP. STA. ROSA</t>
  </si>
  <si>
    <t>1-1-1-03-01-038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</si>
  <si>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</si>
  <si>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</si>
  <si>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</si>
  <si>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</si>
  <si>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</si>
  <si>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</si>
  <si>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CONSORCIO SYSTOR TELCONET JR ELECTR</t>
  </si>
  <si>
    <t>1-1-1-03-02-006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</si>
  <si>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</si>
  <si>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</si>
  <si>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</si>
  <si>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</si>
  <si>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</si>
  <si>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</si>
  <si>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</si>
  <si>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</si>
  <si>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SECURITATEMIT S.A.</t>
  </si>
  <si>
    <t>1-1-1-03-02-019</t>
  </si>
  <si>
    <t xml:space="preserve">      CABLE ANDINO USA.</t>
  </si>
  <si>
    <t>1-1-1-03-02-020</t>
  </si>
  <si>
    <t xml:space="preserve">      CAJAMARCA</t>
  </si>
  <si>
    <t>1-1-1-03-02-021</t>
  </si>
  <si>
    <t xml:space="preserve">      CABLE ANDINO INC.RELACIONADA</t>
  </si>
  <si>
    <t>1-1-1-03-02-022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</si>
  <si>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</si>
  <si>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</si>
  <si>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</si>
  <si>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</si>
  <si>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</si>
  <si>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</si>
  <si>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</si>
  <si>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</si>
  <si>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</si>
  <si>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</si>
  <si>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</si>
  <si>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</si>
  <si>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</si>
  <si>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</si>
  <si>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JAN TOPIC FERAUD</t>
  </si>
  <si>
    <t>1-1-1-03-02-031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</si>
  <si>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</si>
  <si>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</si>
  <si>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</si>
  <si>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</si>
  <si>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</si>
  <si>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</si>
  <si>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</si>
  <si>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</si>
  <si>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</si>
  <si>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</si>
  <si>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BCO. LITORAL  EMPLEADOS</t>
  </si>
  <si>
    <t>1-1-1-04-01-016</t>
  </si>
  <si>
    <t xml:space="preserve">      PRESTAMOS HIPOTECARIO EMPLEADOS</t>
  </si>
  <si>
    <t>1-1-1-04-01-018</t>
  </si>
  <si>
    <t xml:space="preserve">      PRESTAMO QUIROGRAFARIO EMPLEADOS</t>
  </si>
  <si>
    <t>1-1-1-04-01-019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</si>
  <si>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</si>
  <si>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</si>
  <si>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</si>
  <si>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</si>
  <si>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</si>
  <si>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</si>
  <si>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</si>
  <si>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</si>
  <si>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SUBSIDIO EMPLEADOS X DESCONTAR</t>
  </si>
  <si>
    <t>1-1-1-04-01-030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</si>
  <si>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</si>
  <si>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</si>
  <si>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</si>
  <si>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</si>
  <si>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 TOMISLAV  TOPIC GRANADOS</t>
  </si>
  <si>
    <t>1-1-1-04-02-001</t>
  </si>
  <si>
    <t>1-1-1-04-02-002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</si>
  <si>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</si>
  <si>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</si>
  <si>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</si>
  <si>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</si>
  <si>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</si>
  <si>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</si>
  <si>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</si>
  <si>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</si>
  <si>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</si>
  <si>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</si>
  <si>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</si>
  <si>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</si>
  <si>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</si>
  <si>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</si>
  <si>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</si>
  <si>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</si>
  <si>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</si>
  <si>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</si>
  <si>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</si>
  <si>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</si>
  <si>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</si>
  <si>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</si>
  <si>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RETENCION CLIENTES DEL EXTERIOR</t>
  </si>
  <si>
    <t>1-1-1-05-01-022</t>
  </si>
  <si>
    <t xml:space="preserve">      EMTELSUR S.A. (SAMUEL VALAREZO)</t>
  </si>
  <si>
    <t>1-1-1-06-01-005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</si>
  <si>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</si>
  <si>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</si>
  <si>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</si>
  <si>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</si>
  <si>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</si>
  <si>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</si>
  <si>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</si>
  <si>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</si>
  <si>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</si>
  <si>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</si>
  <si>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</si>
  <si>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</si>
  <si>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</si>
  <si>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</si>
  <si>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HIPASAT</t>
  </si>
  <si>
    <t>1-1-1-06-01-049</t>
  </si>
  <si>
    <t xml:space="preserve">      GALVAN INVESTMEN GROUP</t>
  </si>
  <si>
    <t>1-1-1-06-01-052</t>
  </si>
  <si>
    <t xml:space="preserve">      MARIA LUZMILA TOSCANO JARAMILLO</t>
  </si>
  <si>
    <t>1-1-1-06-01-053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</si>
  <si>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</si>
  <si>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</si>
  <si>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</si>
  <si>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</si>
  <si>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ECUADESCUENTO POR COBRAR</t>
  </si>
  <si>
    <t>1-1-1-06-01-073</t>
  </si>
  <si>
    <t xml:space="preserve">      ECUASISTEMAS S.A.</t>
  </si>
  <si>
    <t>1-1-1-06-01-074</t>
  </si>
  <si>
    <t xml:space="preserve">      ROSARIO DE FATIMA FIERRO MONTAÑO</t>
  </si>
  <si>
    <t>1-1-1-06-01-077</t>
  </si>
  <si>
    <t xml:space="preserve">      ODALYS MAXURAIDA PINCAY ANDRADE</t>
  </si>
  <si>
    <t>1-1-1-06-01-078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</si>
  <si>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</si>
  <si>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</si>
  <si>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</si>
  <si>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</si>
  <si>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</si>
  <si>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</si>
  <si>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</si>
  <si>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</si>
  <si>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</si>
  <si>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</si>
  <si>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LINKOTEL CXC</t>
  </si>
  <si>
    <t>1-1-1-06-01-155</t>
  </si>
  <si>
    <t xml:space="preserve">      BRUXEDKIN S.A. (PROYECTO TECA)</t>
  </si>
  <si>
    <t>1-1-1-06-01-157</t>
  </si>
  <si>
    <t xml:space="preserve">      BETTY RITA ECHEVERRIA LEROUX</t>
  </si>
  <si>
    <t>1-1-1-06-01-160</t>
  </si>
  <si>
    <t xml:space="preserve">      GABRIELA MACIAS ULLOA</t>
  </si>
  <si>
    <t>1-1-1-06-01-164</t>
  </si>
  <si>
    <t xml:space="preserve">      LUIS ALFONSO FAJARDO ABAMBARA</t>
  </si>
  <si>
    <t>1-1-1-06-01-168</t>
  </si>
  <si>
    <t xml:space="preserve">      MARCLUB S.A.</t>
  </si>
  <si>
    <t>1-1-1-06-01-169</t>
  </si>
  <si>
    <t xml:space="preserve">      SILVIA ISABEL PAREDES VALLEJO</t>
  </si>
  <si>
    <t>1-1-1-06-01-171</t>
  </si>
  <si>
    <t xml:space="preserve">      TRANSCORPECUADOR - TRANSIRE</t>
  </si>
  <si>
    <t>1-1-1-06-01-173</t>
  </si>
  <si>
    <t xml:space="preserve">      MONICA MERCEDES FLORES FRANCO</t>
  </si>
  <si>
    <t>1-1-1-06-01-175</t>
  </si>
  <si>
    <t xml:space="preserve">      MEGA SECURITY (PANAMÁ)</t>
  </si>
  <si>
    <t>1-1-1-06-01-176</t>
  </si>
  <si>
    <t xml:space="preserve">      TRADELAND S.A.</t>
  </si>
  <si>
    <t>1-1-1-06-01-177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</si>
  <si>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</si>
  <si>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</si>
  <si>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</si>
  <si>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</si>
  <si>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</si>
  <si>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</si>
  <si>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TRANSATLANTIC  SISTEMS SOLUTION</t>
  </si>
  <si>
    <t>1-1-1-06-01-186</t>
  </si>
  <si>
    <t xml:space="preserve">      GUILLERMO ANTONIO CASTRO DAGER</t>
  </si>
  <si>
    <t>1-1-1-06-01-188</t>
  </si>
  <si>
    <t xml:space="preserve">      EVISA  VELASCO Y LUQUE REPRESENTACI</t>
  </si>
  <si>
    <t>1-1-1-06-01-189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</si>
  <si>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</si>
  <si>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</si>
  <si>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</si>
  <si>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</si>
  <si>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 PAULINA GUADALUPE GOYES CALISPA</t>
  </si>
  <si>
    <t>1-1-1-06-01-192</t>
  </si>
  <si>
    <t xml:space="preserve">      HELDER EULOGIO QUEZADA RODRIGUEZ</t>
  </si>
  <si>
    <t>1-1-1-06-01-193</t>
  </si>
  <si>
    <t xml:space="preserve">      TANNIA JACINTA CRESPIN CRESPIN</t>
  </si>
  <si>
    <t>1-1-1-06-01-194</t>
  </si>
  <si>
    <t xml:space="preserve">      MARIA TERESA JARAMILLO GUZMAN</t>
  </si>
  <si>
    <t>1-1-1-06-01-195</t>
  </si>
  <si>
    <t xml:space="preserve">      MARTHA GUADALUPE MENA SILVA</t>
  </si>
  <si>
    <t>1-1-1-06-01-196</t>
  </si>
  <si>
    <t xml:space="preserve">      MIRONOVA CASA DEL SOL</t>
  </si>
  <si>
    <t>1-1-1-06-01-197</t>
  </si>
  <si>
    <t xml:space="preserve">      T.C. PACIFICARD # 865394</t>
  </si>
  <si>
    <t>1-1-1-06-01-198</t>
  </si>
  <si>
    <t xml:space="preserve">      REEMBOLSO POR  FACTURAR</t>
  </si>
  <si>
    <t>1-1-1-06-01-200</t>
  </si>
  <si>
    <t xml:space="preserve">      SATELITES MEXICANOS S.A DE C.V.</t>
  </si>
  <si>
    <t>1-1-1-06-01-201</t>
  </si>
  <si>
    <t xml:space="preserve">      SONARSOUCE</t>
  </si>
  <si>
    <t>1-1-1-06-01-202</t>
  </si>
  <si>
    <t xml:space="preserve">      LINKEDIN IRELAND UNILIMITED COMPANY</t>
  </si>
  <si>
    <t>1-1-1-06-01-203</t>
  </si>
  <si>
    <t xml:space="preserve">      DENWA TECHNOLOGY CORP.</t>
  </si>
  <si>
    <t>1-1-1-06-01-205</t>
  </si>
  <si>
    <t xml:space="preserve">      MINISTERIO DE TRABAJO</t>
  </si>
  <si>
    <t>1-1-1-06-01-206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</si>
  <si>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</si>
  <si>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</si>
  <si>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</si>
  <si>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</si>
  <si>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LUZ  DE AMERICA ARELLANO</t>
  </si>
  <si>
    <t>1-1-1-06-02-011</t>
  </si>
  <si>
    <t xml:space="preserve">      MARTHA  JACHO</t>
  </si>
  <si>
    <t>1-1-1-06-02-016</t>
  </si>
  <si>
    <t xml:space="preserve">      SATMEX</t>
  </si>
  <si>
    <t>1-1-1-06-02-023</t>
  </si>
  <si>
    <t xml:space="preserve">      NESTOR VIZUETE PUENTE</t>
  </si>
  <si>
    <t>1-1-1-06-02-061</t>
  </si>
  <si>
    <t xml:space="preserve">      HUGO VELIZ DIAZ</t>
  </si>
  <si>
    <t>1-1-1-06-02-070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</si>
  <si>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</si>
  <si>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</si>
  <si>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</si>
  <si>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</si>
  <si>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</si>
  <si>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</si>
  <si>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</si>
  <si>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</si>
  <si>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</si>
  <si>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</si>
  <si>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</si>
  <si>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</si>
  <si>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</si>
  <si>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</si>
  <si>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</si>
  <si>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</si>
  <si>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</si>
  <si>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</si>
  <si>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</si>
  <si>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</si>
  <si>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</si>
  <si>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</si>
  <si>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</si>
  <si>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</si>
  <si>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</si>
  <si>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</si>
  <si>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</si>
  <si>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</si>
  <si>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</si>
  <si>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</si>
  <si>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</si>
  <si>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</si>
  <si>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</si>
  <si>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</si>
  <si>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</si>
  <si>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</si>
  <si>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</si>
  <si>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</si>
  <si>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</si>
  <si>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</si>
  <si>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</si>
  <si>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</si>
  <si>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</si>
  <si>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</si>
  <si>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</si>
  <si>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</si>
  <si>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</si>
  <si>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</si>
  <si>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</si>
  <si>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</si>
  <si>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</si>
  <si>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</si>
  <si>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</si>
  <si>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</si>
  <si>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</si>
  <si>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</si>
  <si>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</si>
  <si>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</si>
  <si>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</si>
  <si>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</si>
  <si>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</si>
  <si>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</si>
  <si>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</si>
  <si>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</si>
  <si>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</si>
  <si>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</si>
  <si>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</si>
  <si>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</si>
  <si>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</si>
  <si>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</si>
  <si>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</si>
  <si>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</si>
  <si>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DIEGO RICARDO CAZAR CAZAR</t>
  </si>
  <si>
    <t>1-1-1-06-02-255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</si>
  <si>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</si>
  <si>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</si>
  <si>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</si>
  <si>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</si>
  <si>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</si>
  <si>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</si>
  <si>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</si>
  <si>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</si>
  <si>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</si>
  <si>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</si>
  <si>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</si>
  <si>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</si>
  <si>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</si>
  <si>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</si>
  <si>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</si>
  <si>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</si>
  <si>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</si>
  <si>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</si>
  <si>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</si>
  <si>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</si>
  <si>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</si>
  <si>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</si>
  <si>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</si>
  <si>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</si>
  <si>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</si>
  <si>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</si>
  <si>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</si>
  <si>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</si>
  <si>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</si>
  <si>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</si>
  <si>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</si>
  <si>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</si>
  <si>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</si>
  <si>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</si>
  <si>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</si>
  <si>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</si>
  <si>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</si>
  <si>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</si>
  <si>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</si>
  <si>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</si>
  <si>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</si>
  <si>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</si>
  <si>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</si>
  <si>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</si>
  <si>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</si>
  <si>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</si>
  <si>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</si>
  <si>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</si>
  <si>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</si>
  <si>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</si>
  <si>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</si>
  <si>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</si>
  <si>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</si>
  <si>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</si>
  <si>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</si>
  <si>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</si>
  <si>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</si>
  <si>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</si>
  <si>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</si>
  <si>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</si>
  <si>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</si>
  <si>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</si>
  <si>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</si>
  <si>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</si>
  <si>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</si>
  <si>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</si>
  <si>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</si>
  <si>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</si>
  <si>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</si>
  <si>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</si>
  <si>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</si>
  <si>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</si>
  <si>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</si>
  <si>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</si>
  <si>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</si>
  <si>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</si>
  <si>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</si>
  <si>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</si>
  <si>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</si>
  <si>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</si>
  <si>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</si>
  <si>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</si>
  <si>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</si>
  <si>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</si>
  <si>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</si>
  <si>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</si>
  <si>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</si>
  <si>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</si>
  <si>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</si>
  <si>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</si>
  <si>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</si>
  <si>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</si>
  <si>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</si>
  <si>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</si>
  <si>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</si>
  <si>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</si>
  <si>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</si>
  <si>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</si>
  <si>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</si>
  <si>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</si>
  <si>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</si>
  <si>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</si>
  <si>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</si>
  <si>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</si>
  <si>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</si>
  <si>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</si>
  <si>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</si>
  <si>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</si>
  <si>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</si>
  <si>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</si>
  <si>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</si>
  <si>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</si>
  <si>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</si>
  <si>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</si>
  <si>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</si>
  <si>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</si>
  <si>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</si>
  <si>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</si>
  <si>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</si>
  <si>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</si>
  <si>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</si>
  <si>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</si>
  <si>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</si>
  <si>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</si>
  <si>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</si>
  <si>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</si>
  <si>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</si>
  <si>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</si>
  <si>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</si>
  <si>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</si>
  <si>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</si>
  <si>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</si>
  <si>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</si>
  <si>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</si>
  <si>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</si>
  <si>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</si>
  <si>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</si>
  <si>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</si>
  <si>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</si>
  <si>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</si>
  <si>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</si>
  <si>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</si>
  <si>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</si>
  <si>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</si>
  <si>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</si>
  <si>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</si>
  <si>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</si>
  <si>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</si>
  <si>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</si>
  <si>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</si>
  <si>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</si>
  <si>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</si>
  <si>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MANOLO FEDERICO DIAZ VEGA</t>
  </si>
  <si>
    <t>1-1-1-06-02-348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</si>
  <si>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</si>
  <si>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</si>
  <si>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</si>
  <si>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</si>
  <si>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</si>
  <si>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</si>
  <si>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</si>
  <si>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</si>
  <si>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</si>
  <si>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</si>
  <si>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</si>
  <si>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</si>
  <si>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</si>
  <si>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</si>
  <si>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</si>
  <si>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</si>
  <si>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</si>
  <si>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</si>
  <si>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</si>
  <si>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</si>
  <si>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</si>
  <si>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</si>
  <si>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</si>
  <si>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</si>
  <si>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</si>
  <si>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</si>
  <si>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</si>
  <si>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</si>
  <si>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</si>
  <si>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</si>
  <si>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</si>
  <si>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</si>
  <si>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</si>
  <si>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</si>
  <si>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</si>
  <si>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</si>
  <si>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</si>
  <si>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</si>
  <si>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</si>
  <si>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</si>
  <si>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</si>
  <si>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</si>
  <si>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</si>
  <si>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</si>
  <si>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BLOOMISTICS S.A</t>
  </si>
  <si>
    <t>1-1-1-06-02-376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</si>
  <si>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</si>
  <si>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</si>
  <si>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</si>
  <si>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</si>
  <si>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</si>
  <si>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</si>
  <si>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</si>
  <si>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</si>
  <si>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</si>
  <si>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</si>
  <si>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</si>
  <si>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</si>
  <si>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</si>
  <si>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</si>
  <si>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</si>
  <si>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</si>
  <si>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</si>
  <si>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</si>
  <si>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</si>
  <si>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</si>
  <si>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</si>
  <si>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</si>
  <si>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</si>
  <si>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</si>
  <si>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</si>
  <si>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</si>
  <si>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</si>
  <si>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</si>
  <si>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</si>
  <si>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</si>
  <si>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</si>
  <si>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</si>
  <si>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</si>
  <si>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</si>
  <si>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</si>
  <si>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</si>
  <si>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</si>
  <si>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</si>
  <si>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</si>
  <si>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</si>
  <si>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</si>
  <si>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</si>
  <si>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</si>
  <si>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</si>
  <si>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</si>
  <si>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</si>
  <si>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</si>
  <si>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</si>
  <si>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</si>
  <si>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</si>
  <si>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</si>
  <si>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</si>
  <si>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</si>
  <si>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</si>
  <si>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</si>
  <si>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</si>
  <si>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</si>
  <si>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</si>
  <si>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</si>
  <si>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</si>
  <si>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</si>
  <si>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</si>
  <si>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</si>
  <si>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</si>
  <si>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</si>
  <si>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</si>
  <si>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</si>
  <si>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</si>
  <si>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</si>
  <si>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</si>
  <si>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GUZMAN PROAÑO EDDY XAVIER</t>
  </si>
  <si>
    <t>1-1-1-06-02-421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</si>
  <si>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</si>
  <si>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</si>
  <si>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</si>
  <si>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</si>
  <si>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</si>
  <si>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</si>
  <si>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</si>
  <si>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</si>
  <si>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</si>
  <si>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</si>
  <si>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</si>
  <si>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</si>
  <si>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</si>
  <si>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</si>
  <si>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</si>
  <si>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</si>
  <si>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</si>
  <si>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</si>
  <si>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</si>
  <si>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</si>
  <si>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</si>
  <si>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</si>
  <si>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</si>
  <si>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</si>
  <si>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</si>
  <si>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</si>
  <si>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</si>
  <si>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</si>
  <si>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</si>
  <si>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</si>
  <si>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</si>
  <si>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</si>
  <si>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</si>
  <si>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</si>
  <si>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</si>
  <si>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</si>
  <si>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</si>
  <si>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</si>
  <si>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</si>
  <si>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</si>
  <si>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</si>
  <si>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</si>
  <si>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</si>
  <si>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</si>
  <si>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</si>
  <si>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</si>
  <si>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</si>
  <si>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</si>
  <si>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</si>
  <si>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</si>
  <si>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</si>
  <si>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</si>
  <si>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</si>
  <si>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</si>
  <si>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</si>
  <si>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</si>
  <si>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</si>
  <si>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</si>
  <si>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</si>
  <si>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</si>
  <si>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</si>
  <si>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</si>
  <si>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</si>
  <si>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</si>
  <si>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</si>
  <si>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</si>
  <si>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</si>
  <si>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</si>
  <si>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</si>
  <si>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</si>
  <si>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</si>
  <si>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</si>
  <si>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</si>
  <si>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</si>
  <si>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</si>
  <si>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</si>
  <si>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</si>
  <si>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</si>
  <si>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</si>
  <si>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</si>
  <si>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</si>
  <si>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</si>
  <si>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</si>
  <si>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</si>
  <si>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</si>
  <si>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</si>
  <si>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</si>
  <si>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</si>
  <si>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</si>
  <si>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</si>
  <si>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</si>
  <si>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</si>
  <si>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</si>
  <si>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</si>
  <si>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</si>
  <si>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</si>
  <si>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</si>
  <si>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</si>
  <si>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</si>
  <si>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</si>
  <si>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</si>
  <si>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</si>
  <si>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</si>
  <si>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</si>
  <si>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</si>
  <si>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</si>
  <si>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</si>
  <si>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</si>
  <si>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</si>
  <si>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</si>
  <si>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</si>
  <si>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</si>
  <si>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</si>
  <si>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</si>
  <si>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</si>
  <si>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</si>
  <si>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</si>
  <si>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</si>
  <si>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</si>
  <si>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</si>
  <si>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</si>
  <si>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</si>
  <si>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</si>
  <si>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</si>
  <si>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</si>
  <si>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</si>
  <si>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</si>
  <si>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</si>
  <si>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</si>
  <si>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</si>
  <si>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</si>
  <si>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</si>
  <si>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</si>
  <si>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</si>
  <si>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</si>
  <si>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</si>
  <si>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</si>
  <si>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</si>
  <si>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</si>
  <si>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</si>
  <si>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</si>
  <si>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</si>
  <si>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</si>
  <si>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</si>
  <si>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</si>
  <si>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</si>
  <si>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</si>
  <si>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</si>
  <si>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</si>
  <si>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</si>
  <si>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</si>
  <si>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</si>
  <si>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</si>
  <si>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</si>
  <si>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</si>
  <si>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</si>
  <si>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</si>
  <si>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</si>
  <si>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</si>
  <si>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</si>
  <si>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</si>
  <si>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</si>
  <si>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</si>
  <si>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</si>
  <si>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</si>
  <si>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</si>
  <si>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</si>
  <si>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</si>
  <si>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</si>
  <si>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</si>
  <si>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</si>
  <si>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</si>
  <si>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</si>
  <si>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</si>
  <si>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</si>
  <si>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</si>
  <si>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</si>
  <si>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</si>
  <si>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</si>
  <si>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</si>
  <si>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</si>
  <si>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</si>
  <si>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 xml:space="preserve">      HECTOR SEGUNDO PESANTEZ BOLAÑOS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</si>
  <si>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</si>
  <si>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</si>
  <si>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</si>
  <si>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</si>
  <si>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</si>
  <si>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</si>
  <si>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</si>
  <si>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</si>
  <si>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</si>
  <si>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</si>
  <si>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</si>
  <si>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</si>
  <si>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</si>
  <si>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</si>
  <si>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</si>
  <si>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</si>
  <si>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</si>
  <si>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</si>
  <si>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</si>
  <si>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</si>
  <si>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</si>
  <si>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</si>
  <si>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</si>
  <si>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</si>
  <si>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</si>
  <si>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GUSTAVO GARCÍA BANDERAS</t>
  </si>
  <si>
    <t>1-1-1-06-02-553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</si>
  <si>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</si>
  <si>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</si>
  <si>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</si>
  <si>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</si>
  <si>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</si>
  <si>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</si>
  <si>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</si>
  <si>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</si>
  <si>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</si>
  <si>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</si>
  <si>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</si>
  <si>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</si>
  <si>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</si>
  <si>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</si>
  <si>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</si>
  <si>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</si>
  <si>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</si>
  <si>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</si>
  <si>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</si>
  <si>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</si>
  <si>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</si>
  <si>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</si>
  <si>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</si>
  <si>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</si>
  <si>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</si>
  <si>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</si>
  <si>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</si>
  <si>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</si>
  <si>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</si>
  <si>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</si>
  <si>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</si>
  <si>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</si>
  <si>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</si>
  <si>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</si>
  <si>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</si>
  <si>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</si>
  <si>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</si>
  <si>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</si>
  <si>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</si>
  <si>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</si>
  <si>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</si>
  <si>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</si>
  <si>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</si>
  <si>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</si>
  <si>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</si>
  <si>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</si>
  <si>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</si>
  <si>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</si>
  <si>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</si>
  <si>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</si>
  <si>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</si>
  <si>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</si>
  <si>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</si>
  <si>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</si>
  <si>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</si>
  <si>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</si>
  <si>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</si>
  <si>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</si>
  <si>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</si>
  <si>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</si>
  <si>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</si>
  <si>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</si>
  <si>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</si>
  <si>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</si>
  <si>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</si>
  <si>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</si>
  <si>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</si>
  <si>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</si>
  <si>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</si>
  <si>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</si>
  <si>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</si>
  <si>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</si>
  <si>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</si>
  <si>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</si>
  <si>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</si>
  <si>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</si>
  <si>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</si>
  <si>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</si>
  <si>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</si>
  <si>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</si>
  <si>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</si>
  <si>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</si>
  <si>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</si>
  <si>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</si>
  <si>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</si>
  <si>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</si>
  <si>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</si>
  <si>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</si>
  <si>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</si>
  <si>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</si>
  <si>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</si>
  <si>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</si>
  <si>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</si>
  <si>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</si>
  <si>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</si>
  <si>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</si>
  <si>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</si>
  <si>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</si>
  <si>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</si>
  <si>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</si>
  <si>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</si>
  <si>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</si>
  <si>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</si>
  <si>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</si>
  <si>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</si>
  <si>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</si>
  <si>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</si>
  <si>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</si>
  <si>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</si>
  <si>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</si>
  <si>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</si>
  <si>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</si>
  <si>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</si>
  <si>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</si>
  <si>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</si>
  <si>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</si>
  <si>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</si>
  <si>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</si>
  <si>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</si>
  <si>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</si>
  <si>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</si>
  <si>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</si>
  <si>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</si>
  <si>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</si>
  <si>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</si>
  <si>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</si>
  <si>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</si>
  <si>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</si>
  <si>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</si>
  <si>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</si>
  <si>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</si>
  <si>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</si>
  <si>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</si>
  <si>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</si>
  <si>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</si>
  <si>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</si>
  <si>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</si>
  <si>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</si>
  <si>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</si>
  <si>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</si>
  <si>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</si>
  <si>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</si>
  <si>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</si>
  <si>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</si>
  <si>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</si>
  <si>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</si>
  <si>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</si>
  <si>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</si>
  <si>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</si>
  <si>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</si>
  <si>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</si>
  <si>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</si>
  <si>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</si>
  <si>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</si>
  <si>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</si>
  <si>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</si>
  <si>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</si>
  <si>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</si>
  <si>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</si>
  <si>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</si>
  <si>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</si>
  <si>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</si>
  <si>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</si>
  <si>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</si>
  <si>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</si>
  <si>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</si>
  <si>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</si>
  <si>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</si>
  <si>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</si>
  <si>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</si>
  <si>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</si>
  <si>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</si>
  <si>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</si>
  <si>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</si>
  <si>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</si>
  <si>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</si>
  <si>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</si>
  <si>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</si>
  <si>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</si>
  <si>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</si>
  <si>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</si>
  <si>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</si>
  <si>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</si>
  <si>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</si>
  <si>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</si>
  <si>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</si>
  <si>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</si>
  <si>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</si>
  <si>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</si>
  <si>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</si>
  <si>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</si>
  <si>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</si>
  <si>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</si>
  <si>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</si>
  <si>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</si>
  <si>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</si>
  <si>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</si>
  <si>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</si>
  <si>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</si>
  <si>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</si>
  <si>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</si>
  <si>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MARCELO PATRICIO ARROYO LEON</t>
  </si>
  <si>
    <t>1-1-1-06-02-669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</si>
  <si>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</si>
  <si>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</si>
  <si>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</si>
  <si>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</si>
  <si>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</si>
  <si>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</si>
  <si>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</si>
  <si>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</si>
  <si>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</si>
  <si>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</si>
  <si>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</si>
  <si>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</si>
  <si>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</si>
  <si>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</si>
  <si>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</si>
  <si>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</si>
  <si>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</si>
  <si>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</si>
  <si>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</si>
  <si>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</si>
  <si>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</si>
  <si>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</si>
  <si>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</si>
  <si>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</si>
  <si>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</si>
  <si>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</si>
  <si>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</si>
  <si>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</si>
  <si>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</si>
  <si>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</si>
  <si>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</si>
  <si>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</si>
  <si>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</si>
  <si>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</si>
  <si>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</si>
  <si>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</si>
  <si>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</si>
  <si>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</si>
  <si>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</si>
  <si>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</si>
  <si>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</si>
  <si>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</si>
  <si>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</si>
  <si>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</si>
  <si>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</si>
  <si>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</si>
  <si>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</si>
  <si>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</si>
  <si>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</si>
  <si>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</si>
  <si>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</si>
  <si>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</si>
  <si>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</si>
  <si>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</si>
  <si>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</si>
  <si>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</si>
  <si>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</si>
  <si>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YAMIRA ALICIA SAMANIEGO TANDAZO</t>
  </si>
  <si>
    <t>1-1-1-06-02-706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</si>
  <si>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</si>
  <si>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</si>
  <si>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</si>
  <si>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</si>
  <si>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</si>
  <si>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</si>
  <si>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</si>
  <si>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</si>
  <si>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</si>
  <si>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</si>
  <si>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</si>
  <si>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</si>
  <si>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DELIA MARIA PONCE BENITEZ</t>
  </si>
  <si>
    <t>1-1-1-06-02-714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</si>
  <si>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</si>
  <si>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</si>
  <si>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</si>
  <si>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</si>
  <si>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</si>
  <si>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</si>
  <si>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</si>
  <si>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</si>
  <si>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</si>
  <si>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</si>
  <si>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</si>
  <si>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</si>
  <si>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</si>
  <si>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</si>
  <si>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</si>
  <si>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</si>
  <si>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</si>
  <si>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</si>
  <si>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MARÍA DEL CARMEN GALVAN GRACIA</t>
  </si>
  <si>
    <t>1-1-1-06-02-725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</si>
  <si>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</si>
  <si>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</si>
  <si>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</si>
  <si>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</si>
  <si>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</si>
  <si>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</si>
  <si>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</si>
  <si>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</si>
  <si>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</si>
  <si>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</si>
  <si>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</si>
  <si>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</si>
  <si>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</si>
  <si>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</si>
  <si>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</si>
  <si>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</si>
  <si>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</si>
  <si>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</si>
  <si>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</si>
  <si>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</si>
  <si>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</si>
  <si>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</si>
  <si>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</si>
  <si>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</si>
  <si>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</si>
  <si>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</si>
  <si>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</si>
  <si>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</si>
  <si>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</si>
  <si>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</si>
  <si>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</si>
  <si>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</si>
  <si>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</si>
  <si>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</si>
  <si>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</si>
  <si>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</si>
  <si>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</si>
  <si>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</si>
  <si>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</si>
  <si>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</si>
  <si>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</si>
  <si>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</si>
  <si>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</si>
  <si>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</si>
  <si>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</si>
  <si>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</si>
  <si>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</si>
  <si>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</si>
  <si>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</si>
  <si>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</si>
  <si>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</si>
  <si>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</si>
  <si>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</si>
  <si>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</si>
  <si>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</si>
  <si>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</si>
  <si>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</si>
  <si>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</si>
  <si>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</si>
  <si>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</si>
  <si>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</si>
  <si>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</si>
  <si>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</si>
  <si>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</si>
  <si>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</si>
  <si>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</si>
  <si>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</si>
  <si>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</si>
  <si>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</si>
  <si>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</si>
  <si>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</si>
  <si>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</si>
  <si>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</si>
  <si>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</si>
  <si>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</si>
  <si>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</si>
  <si>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</si>
  <si>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</si>
  <si>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</si>
  <si>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</si>
  <si>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</si>
  <si>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</si>
  <si>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</si>
  <si>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</si>
  <si>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</si>
  <si>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</si>
  <si>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</si>
  <si>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</si>
  <si>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</si>
  <si>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</si>
  <si>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</si>
  <si>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</si>
  <si>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</si>
  <si>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GAD MUNICIPAL PORTOVIEJO</t>
  </si>
  <si>
    <t>1-1-1-06-02-782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</si>
  <si>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</si>
  <si>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</si>
  <si>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</si>
  <si>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</si>
  <si>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</si>
  <si>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</si>
  <si>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</si>
  <si>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</si>
  <si>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</si>
  <si>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</si>
  <si>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</si>
  <si>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</si>
  <si>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</si>
  <si>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</si>
  <si>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</si>
  <si>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</si>
  <si>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</si>
  <si>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</si>
  <si>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</si>
  <si>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</si>
  <si>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</si>
  <si>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</si>
  <si>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</si>
  <si>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</si>
  <si>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</si>
  <si>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</si>
  <si>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</si>
  <si>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</si>
  <si>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</si>
  <si>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</si>
  <si>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</si>
  <si>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</si>
  <si>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</si>
  <si>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</si>
  <si>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</si>
  <si>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</si>
  <si>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</si>
  <si>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</si>
  <si>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</si>
  <si>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</si>
  <si>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</si>
  <si>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</si>
  <si>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</si>
  <si>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</si>
  <si>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</si>
  <si>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</si>
  <si>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</si>
  <si>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</si>
  <si>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</si>
  <si>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</si>
  <si>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</si>
  <si>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</si>
  <si>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</si>
  <si>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</si>
  <si>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TANIA JACINTA CRESPÍN CRESPÍN</t>
  </si>
  <si>
    <t>1-1-1-06-02-813</t>
  </si>
  <si>
    <t xml:space="preserve">      MONICA PATRICIA FLORES GROENOW</t>
  </si>
  <si>
    <t>1-1-1-06-02-814</t>
  </si>
  <si>
    <t xml:space="preserve">      GAD MUNICIPALIDAD DE AMBATO</t>
  </si>
  <si>
    <t>1-1-1-06-02-815</t>
  </si>
  <si>
    <t xml:space="preserve">      CLAUDIA LETICIA ALCOSER MUÑOZ</t>
  </si>
  <si>
    <t>1-1-1-06-02-816</t>
  </si>
  <si>
    <t xml:space="preserve">      TESORERIA MUNICIPAL CANTON PUJILI</t>
  </si>
  <si>
    <t>1-1-1-06-02-817</t>
  </si>
  <si>
    <t xml:space="preserve">      DIRECCIÓN DISTRITAL MDOP MANABI</t>
  </si>
  <si>
    <t>1-1-1-06-02-818</t>
  </si>
  <si>
    <t xml:space="preserve">      MARIA WICKENHAUSER ECHANIQUE</t>
  </si>
  <si>
    <t>1-1-1-06-02-819</t>
  </si>
  <si>
    <t xml:space="preserve">      DALIA ALEXANDRA ESPAÑA ARBOLEDA</t>
  </si>
  <si>
    <t>1-1-1-06-02-820</t>
  </si>
  <si>
    <t xml:space="preserve">      MARÍA JOSEFA TUFIÑO CAICEDO</t>
  </si>
  <si>
    <t>1-1-1-06-02-821</t>
  </si>
  <si>
    <t xml:space="preserve">      LAURA INES CREPIN CHALEN</t>
  </si>
  <si>
    <t>1-1-1-06-02-822</t>
  </si>
  <si>
    <t xml:space="preserve">      LUIS ANIBAL DUEÑAS MENDOZA</t>
  </si>
  <si>
    <t>1-1-1-06-02-823</t>
  </si>
  <si>
    <t xml:space="preserve">      LIDIA MARIA HERRERIA GANGULA</t>
  </si>
  <si>
    <t>1-1-1-06-02-824</t>
  </si>
  <si>
    <t xml:space="preserve">      GALO PATRICIO BRAVO LUDEÑA</t>
  </si>
  <si>
    <t>1-1-1-06-02-825</t>
  </si>
  <si>
    <t xml:space="preserve">      JOHNNY MERCEDES BURNEO ALVAREZ</t>
  </si>
  <si>
    <t>1-1-1-06-02-826</t>
  </si>
  <si>
    <t xml:space="preserve">      MARIA DOLORES AREVALO BECERRA</t>
  </si>
  <si>
    <t>1-1-1-06-02-827</t>
  </si>
  <si>
    <t xml:space="preserve">      MARIA CLEOTILDE PAUTA NAMICELA</t>
  </si>
  <si>
    <t>1-1-1-06-02-828</t>
  </si>
  <si>
    <t xml:space="preserve">      KELVIN GENARO SANANGO BRAVO</t>
  </si>
  <si>
    <t>1-1-1-06-02-829</t>
  </si>
  <si>
    <t xml:space="preserve">      HECTOR HUMBERTO VARGAS TOALOMBO</t>
  </si>
  <si>
    <t>1-1-1-06-02-830</t>
  </si>
  <si>
    <t xml:space="preserve">      MERCEDES ALMIDA SORNORZA SORNOZA</t>
  </si>
  <si>
    <t>1-1-1-06-02-833</t>
  </si>
  <si>
    <t xml:space="preserve">      COPROPIETARIO EDIFICIO TORRE CENTRO</t>
  </si>
  <si>
    <t>1-1-1-06-02-834</t>
  </si>
  <si>
    <t xml:space="preserve">      GUILLERMO FERNANDO ROSALES BORBOR</t>
  </si>
  <si>
    <t>1-1-1-06-02-835</t>
  </si>
  <si>
    <t xml:space="preserve">      MARTHA ANDREA VULGARIN CASTRO</t>
  </si>
  <si>
    <t>1-1-1-06-02-836</t>
  </si>
  <si>
    <t xml:space="preserve">      MARIA MARTINA ALCACIEGA ALCACIEGA</t>
  </si>
  <si>
    <t>1-1-1-06-02-837</t>
  </si>
  <si>
    <t xml:space="preserve">      GAD MUNICIPAL DEL CANTÓN DAULE</t>
  </si>
  <si>
    <t>1-1-1-06-02-838</t>
  </si>
  <si>
    <t xml:space="preserve">      LOURDEZ ESPERANZA VALLEJO MALDONADO</t>
  </si>
  <si>
    <t>1-1-1-06-02-839</t>
  </si>
  <si>
    <t xml:space="preserve">      CNEL EP</t>
  </si>
  <si>
    <t>1-1-1-06-02-844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</si>
  <si>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</si>
  <si>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</si>
  <si>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</si>
  <si>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</si>
  <si>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</si>
  <si>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</si>
  <si>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</si>
  <si>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</si>
  <si>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</si>
  <si>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</si>
  <si>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  TELXIUS CABLE ECUADOR (TELEFONICA)</t>
  </si>
  <si>
    <t>1-1-1-07-01-001</t>
  </si>
  <si>
    <t xml:space="preserve">      AMERICAN FIBER OPTIC  SYSTEMS</t>
  </si>
  <si>
    <t>1-1-1-07-01-002</t>
  </si>
  <si>
    <t xml:space="preserve">      ARCOTEL - SENATEL</t>
  </si>
  <si>
    <t>1-1-1-07-01-007</t>
  </si>
  <si>
    <t xml:space="preserve">      TOPIC GRANADOS MARIA LJUBICA</t>
  </si>
  <si>
    <t>1-1-1-07-01-010</t>
  </si>
  <si>
    <t xml:space="preserve">      EMPRESA ELECTRICA AMBATO</t>
  </si>
  <si>
    <t>1-1-1-07-01-012</t>
  </si>
  <si>
    <t xml:space="preserve">      JORGE ALONSO DE LA TORRE  LEON</t>
  </si>
  <si>
    <t>1-1-1-07-01-029</t>
  </si>
  <si>
    <t xml:space="preserve">      FIDEICOMISO LANDUNI</t>
  </si>
  <si>
    <t>1-1-1-07-01-034</t>
  </si>
  <si>
    <t xml:space="preserve">      NEWPHONE S.A.</t>
  </si>
  <si>
    <t>1-1-1-07-01-051</t>
  </si>
  <si>
    <t xml:space="preserve">      CORPORACION NACIONAL DE ELECTRICIDA</t>
  </si>
  <si>
    <t>1-1-1-07-01-093</t>
  </si>
  <si>
    <t xml:space="preserve">      TEMISTOCLES LEON MEDINA</t>
  </si>
  <si>
    <t>1-1-1-07-01-106</t>
  </si>
  <si>
    <t xml:space="preserve">      WILSON PILAMUNGA CHIMBORAZO</t>
  </si>
  <si>
    <t>1-1-1-07-01-133</t>
  </si>
  <si>
    <t>1-1-1-07-01-145</t>
  </si>
  <si>
    <t xml:space="preserve">      TOYOCOSTA - CORPORACION NEXUMCORP</t>
  </si>
  <si>
    <t>1-1-1-07-01-153</t>
  </si>
  <si>
    <t xml:space="preserve">      NIKELSA S.A.</t>
  </si>
  <si>
    <t>1-1-1-07-01-203</t>
  </si>
  <si>
    <t xml:space="preserve">      STALYN VALAREZO ALVARADO</t>
  </si>
  <si>
    <t>1-1-1-07-01-224</t>
  </si>
  <si>
    <t xml:space="preserve">      EMPRESA ELECTRICA QUITO</t>
  </si>
  <si>
    <t>1-1-1-07-01-277</t>
  </si>
  <si>
    <t xml:space="preserve">      COPORACION EL ROSADO</t>
  </si>
  <si>
    <t>1-1-1-07-01-292</t>
  </si>
  <si>
    <t xml:space="preserve">      VIRGILIO JARRIN ACUNZO</t>
  </si>
  <si>
    <t>1-1-1-07-01-390</t>
  </si>
  <si>
    <t xml:space="preserve">      EMPRESA DURINI IND MADERA EDIMCA</t>
  </si>
  <si>
    <t>1-1-1-07-01-397</t>
  </si>
  <si>
    <t xml:space="preserve">      CANJES DE SERVICIOS CON CLIENTES</t>
  </si>
  <si>
    <t>1-1-1-07-01-424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</si>
  <si>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</si>
  <si>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</si>
  <si>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</si>
  <si>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</si>
  <si>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CLEMENTE ANTONIO PEREZ NEGRETE</t>
  </si>
  <si>
    <t>1-1-1-07-01-488</t>
  </si>
  <si>
    <t xml:space="preserve">      INES VICTORIA TORRES PESANTES</t>
  </si>
  <si>
    <t>1-1-1-07-01-526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</si>
  <si>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</si>
  <si>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</si>
  <si>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</si>
  <si>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</si>
  <si>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MARIA MONICA BURGOS RAMIREZ</t>
  </si>
  <si>
    <t>1-1-1-07-01-606</t>
  </si>
  <si>
    <t xml:space="preserve">      ALUMINAR V.ALUMINIO VIDRIO</t>
  </si>
  <si>
    <t>1-1-1-07-01-643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</si>
  <si>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</si>
  <si>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</si>
  <si>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</si>
  <si>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</si>
  <si>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KARCHER ECUADOR S.A.</t>
  </si>
  <si>
    <t>1-1-1-07-01-667</t>
  </si>
  <si>
    <t xml:space="preserve">      ABL CONSULTING LLC</t>
  </si>
  <si>
    <t>1-1-1-07-01-696</t>
  </si>
  <si>
    <t xml:space="preserve">      CHRISTIAN OMAR CASTRO PESANTES</t>
  </si>
  <si>
    <t>1-1-1-07-01-701</t>
  </si>
  <si>
    <t xml:space="preserve">      ECUBOGARD S.A.</t>
  </si>
  <si>
    <t>1-1-1-07-01-704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</si>
  <si>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</si>
  <si>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</si>
  <si>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</si>
  <si>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</si>
  <si>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MEGAHIERRO - MEGAMETALES</t>
  </si>
  <si>
    <t>1-1-1-07-01-720</t>
  </si>
  <si>
    <t xml:space="preserve">      MARCELO RODRIGO CARDENAS PALACIOS</t>
  </si>
  <si>
    <t>1-1-1-07-01-722</t>
  </si>
  <si>
    <t xml:space="preserve">      PYCCA S.A.</t>
  </si>
  <si>
    <t>1-1-1-07-01-724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</si>
  <si>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</si>
  <si>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</si>
  <si>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</si>
  <si>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</si>
  <si>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ALFADOMUS CIA. LTDA.</t>
  </si>
  <si>
    <t>1-1-1-07-01-748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</si>
  <si>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</si>
  <si>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</si>
  <si>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</si>
  <si>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</si>
  <si>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CONSYPROSA S.A.</t>
  </si>
  <si>
    <t>1-1-1-07-01-780</t>
  </si>
  <si>
    <t xml:space="preserve">      INDEG CENTRO DE TRANSFERENCIA</t>
  </si>
  <si>
    <t>1-1-1-07-01-793</t>
  </si>
  <si>
    <t xml:space="preserve">      HUGO IVAN BLACIO LOAYZA</t>
  </si>
  <si>
    <t>1-1-1-07-01-811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</si>
  <si>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</si>
  <si>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</si>
  <si>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</si>
  <si>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</si>
  <si>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</si>
  <si>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</si>
  <si>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</si>
  <si>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</si>
  <si>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JOSE ALBERTO RODRIGUEZ LOPEZ</t>
  </si>
  <si>
    <t>1-1-1-07-01-859</t>
  </si>
  <si>
    <t xml:space="preserve">      EMPRESA ELECTRICA RIOBAMBA S.A.</t>
  </si>
  <si>
    <t>1-1-1-07-01-883</t>
  </si>
  <si>
    <t xml:space="preserve">      SERVICIOS GACAPO S.A.</t>
  </si>
  <si>
    <t>1-1-1-07-01-886</t>
  </si>
  <si>
    <t xml:space="preserve">      MUEBLES EL BOSQUE S.A.</t>
  </si>
  <si>
    <t>1-1-1-07-01-892</t>
  </si>
  <si>
    <t>1-1-1-07-01-895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</si>
  <si>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</si>
  <si>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</si>
  <si>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</si>
  <si>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</si>
  <si>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EL DIARIO EDIASA S.A.</t>
  </si>
  <si>
    <t>1-1-1-07-01-919</t>
  </si>
  <si>
    <t xml:space="preserve">      GINA PAOLA ARMIJO NUÑEZ</t>
  </si>
  <si>
    <t>1-1-1-07-01-932</t>
  </si>
  <si>
    <t xml:space="preserve">      GRACE PAOLA VINUEZA TAMAYO</t>
  </si>
  <si>
    <t>1-1-1-07-01-935</t>
  </si>
  <si>
    <t xml:space="preserve">      MANSUERA S.A.</t>
  </si>
  <si>
    <t>1-1-1-07-01-940</t>
  </si>
  <si>
    <t xml:space="preserve">      FRANCISCO RODRIGUEZ NAVARRETE</t>
  </si>
  <si>
    <t>1-1-1-07-01-946</t>
  </si>
  <si>
    <t xml:space="preserve">      ANGELINA ORMEÑO QUINTERO</t>
  </si>
  <si>
    <t>1-1-1-07-01-952</t>
  </si>
  <si>
    <t xml:space="preserve">      INDIANEGOCIOS S.A.</t>
  </si>
  <si>
    <t>1-1-1-07-01-965</t>
  </si>
  <si>
    <t xml:space="preserve">      CAMARA DE COMERCIO DE GUAYAQUIL</t>
  </si>
  <si>
    <t>1-1-1-07-01-967</t>
  </si>
  <si>
    <t xml:space="preserve">      EMPRESA ELECTRICA REGIONAL CENTRO S</t>
  </si>
  <si>
    <t>1-1-1-07-01-970</t>
  </si>
  <si>
    <t xml:space="preserve">      HERLIN SAUL JARA MONTUFAR</t>
  </si>
  <si>
    <t>1-1-1-07-01-977</t>
  </si>
  <si>
    <t xml:space="preserve">      NOKIA SOLUTIONS AND NETWORKS</t>
  </si>
  <si>
    <t>1-1-1-07-01-978</t>
  </si>
  <si>
    <t xml:space="preserve">      LAURA NATHALY FLORES GUAMAN</t>
  </si>
  <si>
    <t>1-1-1-07-01-986</t>
  </si>
  <si>
    <t xml:space="preserve">      AGENSITUR S.A.</t>
  </si>
  <si>
    <t>1-1-1-07-01-990</t>
  </si>
  <si>
    <t xml:space="preserve">      ECUATORIANA DE SAL Y PRODUCTOS</t>
  </si>
  <si>
    <t>1-1-1-07-01-991</t>
  </si>
  <si>
    <t xml:space="preserve">      CARLOS HUMBERTO LOPEZ CEDEÑO</t>
  </si>
  <si>
    <t>1-1-1-07-01-992</t>
  </si>
  <si>
    <t xml:space="preserve">      DIEGO VLADIMIR PARRA CRUZ</t>
  </si>
  <si>
    <t>1-1-1-07-02-004</t>
  </si>
  <si>
    <t xml:space="preserve">      RICARDO MIGUEL IÑIGUEZ VALENCIA</t>
  </si>
  <si>
    <t>1-1-1-07-02-005</t>
  </si>
  <si>
    <t xml:space="preserve">      ALEXANDRA ELIZABETH ROMERO JIMENEZ</t>
  </si>
  <si>
    <t>1-1-1-07-02-008</t>
  </si>
  <si>
    <t xml:space="preserve">      CARLOS GARCIA V.</t>
  </si>
  <si>
    <t>1-1-1-07-02-014</t>
  </si>
  <si>
    <t xml:space="preserve">      EDUARDO MIRANDA OCHOA</t>
  </si>
  <si>
    <t>1-1-1-07-02-016</t>
  </si>
  <si>
    <t xml:space="preserve">      JORGE CHILAN</t>
  </si>
  <si>
    <t>1-1-1-07-02-018</t>
  </si>
  <si>
    <t xml:space="preserve">      JESSICA INTRIAGO CEDEÑO</t>
  </si>
  <si>
    <t>1-1-1-07-02-028</t>
  </si>
  <si>
    <t xml:space="preserve">      HECTOR  FIALLOS</t>
  </si>
  <si>
    <t>1-1-1-07-02-032</t>
  </si>
  <si>
    <t xml:space="preserve">      JORGE YEPEZ REVELO</t>
  </si>
  <si>
    <t>1-1-1-07-02-038</t>
  </si>
  <si>
    <t xml:space="preserve">      VANESSA RODRIGUEZ</t>
  </si>
  <si>
    <t>1-1-1-07-02-049</t>
  </si>
  <si>
    <t xml:space="preserve">      ALFONSO ARANDA</t>
  </si>
  <si>
    <t>1-1-1-07-02-056</t>
  </si>
  <si>
    <t xml:space="preserve">      GARY SAN ANDRES</t>
  </si>
  <si>
    <t>1-1-1-07-02-076</t>
  </si>
  <si>
    <t xml:space="preserve">      SILVIA  CRESPO</t>
  </si>
  <si>
    <t>1-1-1-07-02-092</t>
  </si>
  <si>
    <t xml:space="preserve">      DARIO CASTRO</t>
  </si>
  <si>
    <t>1-1-1-07-02-094</t>
  </si>
  <si>
    <t xml:space="preserve">      JAVIER CERVANTES CAICEDO</t>
  </si>
  <si>
    <t>1-1-1-07-02-132</t>
  </si>
  <si>
    <t xml:space="preserve">      EDUARDO MURILLO BAJAÑA</t>
  </si>
  <si>
    <t>1-1-1-07-02-144</t>
  </si>
  <si>
    <t xml:space="preserve">      JORGE LEONARDO LITUMA</t>
  </si>
  <si>
    <t>1-1-1-07-02-145</t>
  </si>
  <si>
    <t xml:space="preserve">      JUAN CARLOS CEDEÑO AVILES</t>
  </si>
  <si>
    <t>1-1-1-07-02-146</t>
  </si>
  <si>
    <t xml:space="preserve">      DANIEL FERNANDO MELO BENAVIDES</t>
  </si>
  <si>
    <t>1-1-1-07-02-179</t>
  </si>
  <si>
    <t xml:space="preserve">      WLADIMIR LOACHAMIN SUNTAXI</t>
  </si>
  <si>
    <t>1-1-1-07-02-187</t>
  </si>
  <si>
    <t xml:space="preserve">      BAQUE QUIMIS JOFFRE ANDRES</t>
  </si>
  <si>
    <t>1-1-1-07-02-193</t>
  </si>
  <si>
    <t xml:space="preserve">      JAIME VELEZ NIETO</t>
  </si>
  <si>
    <t>1-1-1-07-02-200</t>
  </si>
  <si>
    <t xml:space="preserve">      MANUELA CARIDAD ABRIL GOMEZ</t>
  </si>
  <si>
    <t>1-1-1-07-02-204</t>
  </si>
  <si>
    <t xml:space="preserve">      DIEGO GEOVANNY TACO SANGUCHO</t>
  </si>
  <si>
    <t>1-1-1-07-02-210</t>
  </si>
  <si>
    <t xml:space="preserve">      CATHERINE MELISSA FRANCO TRIVIÑO</t>
  </si>
  <si>
    <t>1-1-1-07-02-212</t>
  </si>
  <si>
    <t xml:space="preserve">      MIGUEL ANGEL VARGAS BUSTAMANTE</t>
  </si>
  <si>
    <t>1-1-1-07-02-213</t>
  </si>
  <si>
    <t xml:space="preserve">      JORGE OSWALDO BARRERA CASTILLO</t>
  </si>
  <si>
    <t>1-1-1-07-02-217</t>
  </si>
  <si>
    <t xml:space="preserve">      MIGUEL BLAS CADENA BOLAÑOS</t>
  </si>
  <si>
    <t>1-1-1-07-02-221</t>
  </si>
  <si>
    <t xml:space="preserve">      DAVID EFREN BAQUE GARCIA</t>
  </si>
  <si>
    <t>1-1-1-07-02-225</t>
  </si>
  <si>
    <t xml:space="preserve">      MARIA JOSE RENDON FREIRE</t>
  </si>
  <si>
    <t>1-1-1-07-02-229</t>
  </si>
  <si>
    <t xml:space="preserve">      JAVIER ALFREDO GALARZA BENITEZ</t>
  </si>
  <si>
    <t>1-1-1-07-02-230</t>
  </si>
  <si>
    <t xml:space="preserve">      KEVIN ARBOLEDA CERCADO</t>
  </si>
  <si>
    <t>1-1-1-07-02-322</t>
  </si>
  <si>
    <t xml:space="preserve">      MARIA DOLORES FERAUD</t>
  </si>
  <si>
    <t>1-1-1-07-02-334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</si>
  <si>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</si>
  <si>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</si>
  <si>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</si>
  <si>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</si>
  <si>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AURORA CEPEDA POZO</t>
  </si>
  <si>
    <t>1-1-1-07-02-357</t>
  </si>
  <si>
    <t xml:space="preserve">      JULIO BONILLA DELGADO</t>
  </si>
  <si>
    <t>1-1-1-07-02-361</t>
  </si>
  <si>
    <t xml:space="preserve">      IRIS MERCEDES ALVAREZ RUIZ</t>
  </si>
  <si>
    <t>1-1-1-07-02-364</t>
  </si>
  <si>
    <t xml:space="preserve">      CARLOS MANUEL CORREA SIMON</t>
  </si>
  <si>
    <t>1-1-1-07-02-374</t>
  </si>
  <si>
    <t xml:space="preserve">      JEANNETH MAGALI VANEGAS SALINAS</t>
  </si>
  <si>
    <t>1-1-1-07-02-421</t>
  </si>
  <si>
    <t xml:space="preserve">      EDGAR ORLANDO FARINANGO IMBAQUINGO</t>
  </si>
  <si>
    <t>1-1-1-07-02-443</t>
  </si>
  <si>
    <t xml:space="preserve">      WENDY MARITZA CARBO MATUTE</t>
  </si>
  <si>
    <t>1-1-1-07-02-449</t>
  </si>
  <si>
    <t xml:space="preserve">      FRANCISCO XAVIER SALDARRIAGA LOPEZ</t>
  </si>
  <si>
    <t>1-1-1-07-02-480</t>
  </si>
  <si>
    <t xml:space="preserve">      RAUL ENRIQUE BALDA MONCAYO</t>
  </si>
  <si>
    <t>1-1-1-07-02-481</t>
  </si>
  <si>
    <t xml:space="preserve">      JOHN PAÚL ORDOÑEZ ABENDAÑO</t>
  </si>
  <si>
    <t>1-1-1-07-02-498</t>
  </si>
  <si>
    <t xml:space="preserve">      VERONICA VIVIANA CASTRO HIDALGO</t>
  </si>
  <si>
    <t>1-1-1-07-02-501</t>
  </si>
  <si>
    <t xml:space="preserve">      CHRISTIAN MARCELO RIVERA PAZMIÑO</t>
  </si>
  <si>
    <t>1-1-1-07-02-509</t>
  </si>
  <si>
    <t xml:space="preserve">      OCTAVIO ORLANDO RAMIREZ CRUZ</t>
  </si>
  <si>
    <t>1-1-1-07-02-510</t>
  </si>
  <si>
    <t xml:space="preserve">      JUAN CARLOS MOLINA RUIZ</t>
  </si>
  <si>
    <t>1-1-1-07-02-511</t>
  </si>
  <si>
    <t xml:space="preserve">      ANDRES PATRICIO PEÑAHERRERA TOLEDO</t>
  </si>
  <si>
    <t>1-1-1-07-02-527</t>
  </si>
  <si>
    <t xml:space="preserve">      JUAN LEON MERA MEJIA</t>
  </si>
  <si>
    <t>1-1-1-07-02-533</t>
  </si>
  <si>
    <t xml:space="preserve">      CARLOS SANTIAGO CHANATASI TIPANTASI</t>
  </si>
  <si>
    <t>1-1-1-07-02-548</t>
  </si>
  <si>
    <t xml:space="preserve">      GALO VINICIO QUINGATUNA QUINGATUNA</t>
  </si>
  <si>
    <t>1-1-1-07-02-550</t>
  </si>
  <si>
    <t xml:space="preserve">      CARLOS FERNANDO FAJARDO CHAMBA</t>
  </si>
  <si>
    <t>1-1-1-07-02-556</t>
  </si>
  <si>
    <t xml:space="preserve">      LUIS FERNANDO GALARZA PITA</t>
  </si>
  <si>
    <t>1-1-1-07-02-563</t>
  </si>
  <si>
    <t xml:space="preserve">      SIXTO JOFRE DIAZ TUNI</t>
  </si>
  <si>
    <t>1-1-1-07-02-588</t>
  </si>
  <si>
    <t xml:space="preserve">      JOSE JAVIER ESCOBAR RODRIGUEZ</t>
  </si>
  <si>
    <t>1-1-1-07-02-589</t>
  </si>
  <si>
    <t xml:space="preserve">      MARCO DAVID VIZCAINO PAZMIÑO</t>
  </si>
  <si>
    <t>1-1-1-07-02-590</t>
  </si>
  <si>
    <t xml:space="preserve">      VICENTE GUSTAVO VIZUETE ORTEGA</t>
  </si>
  <si>
    <t>1-1-1-07-02-601</t>
  </si>
  <si>
    <t xml:space="preserve">      MAPY ASUNCION CASTILLO PALMA</t>
  </si>
  <si>
    <t>1-1-1-07-02-674</t>
  </si>
  <si>
    <t xml:space="preserve">      IVAN MARCELO FLORES GARCÍA</t>
  </si>
  <si>
    <t>1-1-1-07-02-676</t>
  </si>
  <si>
    <t xml:space="preserve">      JUAN CARLOS LAFUENTE MUÑOZ</t>
  </si>
  <si>
    <t>1-1-1-07-02-684</t>
  </si>
  <si>
    <t xml:space="preserve">      JOSE GREGORIO RODRIGUEZ CORNEJO</t>
  </si>
  <si>
    <t>1-1-1-07-02-695</t>
  </si>
  <si>
    <t xml:space="preserve">      BOLIVAR OMAR GARCÍA CHAVEZ</t>
  </si>
  <si>
    <t>1-1-1-07-02-707</t>
  </si>
  <si>
    <t xml:space="preserve">      PROVISION DETERIORO GASTOS DE VIAJE</t>
  </si>
  <si>
    <t>1-1-1-07-02-741</t>
  </si>
  <si>
    <t xml:space="preserve">      CARLOS PATRICIO VINUEZA CHISAGUANO</t>
  </si>
  <si>
    <t>1-1-1-07-02-761</t>
  </si>
  <si>
    <t xml:space="preserve">      JUAN ANDRES MAROTO LEMA</t>
  </si>
  <si>
    <t>1-1-1-07-02-763</t>
  </si>
  <si>
    <t xml:space="preserve">      WILSON ANDRES GOMEZ CEDEÑO</t>
  </si>
  <si>
    <t>1-1-1-07-02-764</t>
  </si>
  <si>
    <t xml:space="preserve">      LUIS ALFREDO PARRALES MEDRANDA</t>
  </si>
  <si>
    <t>1-1-1-07-02-769</t>
  </si>
  <si>
    <t xml:space="preserve">      MARCELO LIZARDO VILLAREAL NAPA</t>
  </si>
  <si>
    <t>1-1-1-07-02-779</t>
  </si>
  <si>
    <t xml:space="preserve">      JUAN JEFFERSON CAICEDO VALENCIA</t>
  </si>
  <si>
    <t>1-1-1-07-02-780</t>
  </si>
  <si>
    <t xml:space="preserve">      WILMER OSWALDO PANTOJA CHALACA</t>
  </si>
  <si>
    <t>1-1-1-07-02-781</t>
  </si>
  <si>
    <t xml:space="preserve">      WALTER DAVID RAMIREZ CHAULAN</t>
  </si>
  <si>
    <t>1-1-1-07-02-783</t>
  </si>
  <si>
    <t xml:space="preserve">      ANGELO ADRIAN ESTRADA TEJADA</t>
  </si>
  <si>
    <t>1-1-1-07-02-794</t>
  </si>
  <si>
    <t xml:space="preserve">      ENRIQUE ARMANDO CEDEÑO ZAMBRANO</t>
  </si>
  <si>
    <t>1-1-1-07-02-799</t>
  </si>
  <si>
    <t xml:space="preserve">      GIANELLA HAYQUEL GILER FLORES</t>
  </si>
  <si>
    <t>1-1-1-07-02-804</t>
  </si>
  <si>
    <t xml:space="preserve">      LENIN ROLANDO QUEVEDO MADRID</t>
  </si>
  <si>
    <t>1-1-1-07-02-807</t>
  </si>
  <si>
    <t xml:space="preserve">      JORGE LUIS MORENO CAIZA</t>
  </si>
  <si>
    <t>1-1-1-07-02-808</t>
  </si>
  <si>
    <t xml:space="preserve">      LEONARDO ANDRES SAAVEDRA MALDONADO</t>
  </si>
  <si>
    <t>1-1-1-07-02-810</t>
  </si>
  <si>
    <t xml:space="preserve">      FABIAN AUGUSTO ROSERO MORA</t>
  </si>
  <si>
    <t>1-1-1-07-02-811</t>
  </si>
  <si>
    <t xml:space="preserve">      WINED TECH S.A.</t>
  </si>
  <si>
    <t>1-1-1-07-03-013</t>
  </si>
  <si>
    <t xml:space="preserve">      CARMIGNIANI &amp; PEREZ</t>
  </si>
  <si>
    <t>1-1-1-07-03-014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</si>
  <si>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</si>
  <si>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</si>
  <si>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</si>
  <si>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</si>
  <si>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</si>
  <si>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</si>
  <si>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</si>
  <si>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</si>
  <si>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</si>
  <si>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</si>
  <si>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</si>
  <si>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</si>
  <si>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</si>
  <si>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</si>
  <si>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  TRAMITES DESADUANIZACION</t>
  </si>
  <si>
    <t>1-2-1-02-01-269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</si>
  <si>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</si>
  <si>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</si>
  <si>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</si>
  <si>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</si>
  <si>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LUKAS INTERNATIONAL</t>
  </si>
  <si>
    <t>1-2-1-02-01-579</t>
  </si>
  <si>
    <t xml:space="preserve">      PO - MEITRAK GROUP</t>
  </si>
  <si>
    <t>1-2-1-02-01-585</t>
  </si>
  <si>
    <t xml:space="preserve">      PO NANJING ORIENTEK OPTICAL COMMUNI</t>
  </si>
  <si>
    <t>1-2-1-02-01-586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</si>
  <si>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</si>
  <si>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</si>
  <si>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</si>
  <si>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</si>
  <si>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TELEA TECNOVISION</t>
  </si>
  <si>
    <t>1-2-1-02-01-631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</si>
  <si>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</si>
  <si>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</si>
  <si>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</si>
  <si>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</si>
  <si>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</si>
  <si>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</si>
  <si>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SECUTRADER INTERNATIONAL</t>
  </si>
  <si>
    <t>1-2-1-02-01-643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</si>
  <si>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</si>
  <si>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</si>
  <si>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</si>
  <si>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</si>
  <si>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</si>
  <si>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</si>
  <si>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</si>
  <si>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</si>
  <si>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</si>
  <si>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</si>
  <si>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</si>
  <si>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</si>
  <si>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</si>
  <si>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</si>
  <si>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</si>
  <si>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</si>
  <si>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</si>
  <si>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</si>
  <si>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</si>
  <si>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</si>
  <si>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</si>
  <si>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</si>
  <si>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</si>
  <si>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</si>
  <si>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</si>
  <si>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</si>
  <si>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</si>
  <si>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</si>
  <si>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</si>
  <si>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</si>
  <si>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</si>
  <si>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</si>
  <si>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</si>
  <si>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</si>
  <si>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</si>
  <si>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</si>
  <si>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</si>
  <si>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</si>
  <si>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</si>
  <si>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</si>
  <si>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</si>
  <si>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</si>
  <si>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</si>
  <si>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</si>
  <si>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</si>
  <si>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</si>
  <si>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</si>
  <si>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</si>
  <si>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</si>
  <si>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</si>
  <si>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</si>
  <si>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</si>
  <si>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</si>
  <si>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</si>
  <si>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</si>
  <si>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</si>
  <si>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</si>
  <si>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</si>
  <si>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</si>
  <si>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</si>
  <si>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</si>
  <si>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</si>
  <si>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</si>
  <si>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</si>
  <si>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</si>
  <si>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</si>
  <si>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</si>
  <si>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</si>
  <si>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</si>
  <si>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</si>
  <si>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</si>
  <si>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</si>
  <si>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</si>
  <si>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</si>
  <si>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</si>
  <si>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</si>
  <si>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</si>
  <si>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</si>
  <si>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</si>
  <si>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</si>
  <si>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</si>
  <si>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</si>
  <si>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</si>
  <si>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</si>
  <si>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</si>
  <si>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</si>
  <si>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</si>
  <si>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</si>
  <si>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</si>
  <si>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</si>
  <si>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</si>
  <si>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</si>
  <si>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</si>
  <si>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</si>
  <si>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</si>
  <si>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</si>
  <si>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</si>
  <si>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</si>
  <si>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</si>
  <si>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</si>
  <si>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</si>
  <si>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</si>
  <si>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</si>
  <si>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</si>
  <si>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</si>
  <si>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</si>
  <si>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</si>
  <si>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</si>
  <si>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</si>
  <si>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</si>
  <si>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</si>
  <si>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</si>
  <si>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</si>
  <si>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</si>
  <si>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</si>
  <si>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</si>
  <si>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 LICENCIAS DE SOPORTE RADWARE</t>
  </si>
  <si>
    <t>1-3-3-01-01-045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</si>
  <si>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</si>
  <si>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</si>
  <si>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</si>
  <si>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</si>
  <si>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</si>
  <si>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</si>
  <si>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</si>
  <si>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</si>
  <si>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</si>
  <si>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</si>
  <si>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</si>
  <si>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</si>
  <si>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</si>
  <si>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</si>
  <si>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</si>
  <si>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</si>
  <si>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</si>
  <si>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</si>
  <si>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</si>
  <si>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</si>
  <si>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</si>
  <si>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</si>
  <si>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</si>
  <si>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</si>
  <si>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</si>
  <si>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</si>
  <si>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</si>
  <si>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</si>
  <si>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</si>
  <si>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</si>
  <si>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   CABLE ANDINO INC  N-C</t>
  </si>
  <si>
    <t>1-3-5-01-01-002</t>
  </si>
  <si>
    <t xml:space="preserve">      CORPANDINO  N-C</t>
  </si>
  <si>
    <t>1-3-5-01-01-003</t>
  </si>
  <si>
    <t xml:space="preserve">      TRANSCORPECUADOR  N-C</t>
  </si>
  <si>
    <t>1-3-5-01-01-005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</si>
  <si>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</si>
  <si>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</si>
  <si>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</si>
  <si>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</si>
  <si>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</si>
  <si>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</si>
  <si>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</si>
  <si>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</si>
  <si>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</si>
  <si>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</si>
  <si>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</si>
  <si>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</si>
  <si>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</si>
  <si>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</si>
  <si>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</si>
  <si>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</si>
  <si>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</si>
  <si>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</si>
  <si>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</si>
  <si>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</si>
  <si>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</si>
  <si>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</si>
  <si>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</si>
  <si>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</si>
  <si>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</si>
  <si>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</si>
  <si>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</si>
  <si>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</si>
  <si>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</si>
  <si>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</si>
  <si>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</si>
  <si>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</si>
  <si>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 ACTIVOS DIFERIDOS</t>
  </si>
  <si>
    <t>1-4-1-01-02-001</t>
  </si>
  <si>
    <t xml:space="preserve">      FIDEICOMISO BOSQUES DE LOS CEIBOS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</si>
  <si>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</si>
  <si>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</si>
  <si>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</si>
  <si>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</si>
  <si>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</si>
  <si>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</si>
  <si>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</si>
  <si>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 ACTIVO POR  IMPUESTO DIFERIDO</t>
  </si>
  <si>
    <t>1-4-1-01-02-049</t>
  </si>
  <si>
    <t xml:space="preserve">      CXC LATAM FIBER HOME</t>
  </si>
  <si>
    <t>1-4-1-01-03-004</t>
  </si>
  <si>
    <t xml:space="preserve">      PROYECTO EDIFICIO GQUIL EN DESARROL</t>
  </si>
  <si>
    <t>1-4-1-01-03-006</t>
  </si>
  <si>
    <t xml:space="preserve">      PROYECTO TELEFONICA MOVISTAR EN DES</t>
  </si>
  <si>
    <t>1-4-1-01-03-012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</si>
  <si>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</si>
  <si>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</si>
  <si>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</si>
  <si>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</si>
  <si>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</si>
  <si>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</si>
  <si>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</si>
  <si>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</si>
  <si>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</si>
  <si>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</si>
  <si>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</si>
  <si>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</si>
  <si>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</si>
  <si>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</si>
  <si>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</si>
  <si>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</si>
  <si>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</si>
  <si>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</si>
  <si>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</si>
  <si>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</si>
  <si>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</si>
  <si>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</si>
  <si>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</si>
  <si>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</si>
  <si>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</si>
  <si>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</si>
  <si>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</si>
  <si>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</si>
  <si>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</si>
  <si>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</si>
  <si>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</si>
  <si>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</si>
  <si>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</si>
  <si>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</si>
  <si>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</si>
  <si>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</si>
  <si>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</si>
  <si>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</si>
  <si>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</si>
  <si>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</si>
  <si>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</si>
  <si>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</si>
  <si>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</si>
  <si>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</si>
  <si>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</si>
  <si>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</si>
  <si>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</si>
  <si>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</si>
  <si>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</si>
  <si>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</si>
  <si>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</si>
  <si>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</si>
  <si>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</si>
  <si>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</si>
  <si>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</si>
  <si>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</si>
  <si>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</si>
  <si>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</si>
  <si>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</si>
  <si>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</si>
  <si>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</si>
  <si>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</si>
  <si>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 IMPUESTO A LA RENTA POR PAGAR</t>
  </si>
  <si>
    <t>2-1-1-01-03-001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</si>
  <si>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</si>
  <si>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</si>
  <si>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</si>
  <si>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</si>
  <si>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</si>
  <si>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</si>
  <si>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</si>
  <si>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</si>
  <si>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</si>
  <si>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</si>
  <si>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</si>
  <si>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</si>
  <si>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</si>
  <si>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</si>
  <si>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</si>
  <si>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</si>
  <si>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</si>
  <si>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</si>
  <si>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</si>
  <si>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</si>
  <si>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</si>
  <si>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</si>
  <si>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  LIQUIDACIONES POR PAGAR EMPLEADOS</t>
  </si>
  <si>
    <t>2-1-1-02-01-011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</si>
  <si>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</si>
  <si>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</si>
  <si>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</si>
  <si>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</si>
  <si>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</si>
  <si>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</si>
  <si>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</si>
  <si>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</si>
  <si>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</si>
  <si>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</si>
  <si>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 PROVEEDORES EXTERIOR</t>
  </si>
  <si>
    <t>2-1-1-03-02-001</t>
  </si>
  <si>
    <t xml:space="preserve">      CISCO SYSTEMS CAPITAL CXP</t>
  </si>
  <si>
    <t>2-1-1-03-02-002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</si>
  <si>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</si>
  <si>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</si>
  <si>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</si>
  <si>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</si>
  <si>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</si>
  <si>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</si>
  <si>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HELMBANK 4509-8268-7000-4815</t>
  </si>
  <si>
    <t>2-1-1-03-02-008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</si>
  <si>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</si>
  <si>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</si>
  <si>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</si>
  <si>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</si>
  <si>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AMERICAM EXPRESS USA 37879090413200</t>
  </si>
  <si>
    <t>2-1-1-03-02-014</t>
  </si>
  <si>
    <t xml:space="preserve">      VISA PACIFICARD 4237719002781443</t>
  </si>
  <si>
    <t>2-1-1-03-02-019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</si>
  <si>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</si>
  <si>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</si>
  <si>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</si>
  <si>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</si>
  <si>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  VISA PACIFICO MCALD 426018200974776</t>
  </si>
  <si>
    <t>2-1-1-03-02-023</t>
  </si>
  <si>
    <t xml:space="preserve">      AMERICAN EXPRESS INT379040240811009</t>
  </si>
  <si>
    <t>2-1-1-03-02-024</t>
  </si>
  <si>
    <t xml:space="preserve">      T.PICHINCHA VISA# 4009250000275978</t>
  </si>
  <si>
    <t>2-1-1-03-02-025</t>
  </si>
  <si>
    <t xml:space="preserve">      TELXIUS CABLE ESPAÑA, SLU</t>
  </si>
  <si>
    <t>2-1-1-03-02-026</t>
  </si>
  <si>
    <t xml:space="preserve">      COLUMBUS NETWORKS DE COLOMBIA S.A.S</t>
  </si>
  <si>
    <t>2-1-1-03-02-027</t>
  </si>
  <si>
    <t xml:space="preserve">      PULSE SECURE</t>
  </si>
  <si>
    <t>2-1-1-03-02-028</t>
  </si>
  <si>
    <t>2-1-1-03-02-029</t>
  </si>
  <si>
    <t xml:space="preserve">      BANCO DE MACHALA EMPLEADOS</t>
  </si>
  <si>
    <t>2-1-1-05-01-002</t>
  </si>
  <si>
    <t xml:space="preserve">      BONO 5K  POR  PAGAR</t>
  </si>
  <si>
    <t>2-1-1-05-01-005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</si>
  <si>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</si>
  <si>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</si>
  <si>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</si>
  <si>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</si>
  <si>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</si>
  <si>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</si>
  <si>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</si>
  <si>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</si>
  <si>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</si>
  <si>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</si>
  <si>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</si>
  <si>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</si>
  <si>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</si>
  <si>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</si>
  <si>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  BANCO DEL  PACIFICO</t>
  </si>
  <si>
    <t>2-1-1-06-01-002</t>
  </si>
  <si>
    <t>2-1-1-06-01-004</t>
  </si>
  <si>
    <t>2-1-1-06-01-005</t>
  </si>
  <si>
    <t xml:space="preserve">      CREDITO AUTOMOTRIZ BCO. AMAZONAS</t>
  </si>
  <si>
    <t>2-1-1-06-01-010</t>
  </si>
  <si>
    <t xml:space="preserve">      BANCO DE  MACHALA</t>
  </si>
  <si>
    <t>2-1-1-06-01-017</t>
  </si>
  <si>
    <t xml:space="preserve">      5TA. EMISION DE  OBLIGACIONES</t>
  </si>
  <si>
    <t>2-1-1-06-01-023</t>
  </si>
  <si>
    <t xml:space="preserve">      6TA. EMISION DE OBLIGACIONES</t>
  </si>
  <si>
    <t>2-1-1-06-01-024</t>
  </si>
  <si>
    <t xml:space="preserve">      7MA. EMISION DE OBLIGACIONES</t>
  </si>
  <si>
    <t>2-1-1-06-01-028</t>
  </si>
  <si>
    <t xml:space="preserve">      OBLIGACION BCO AMAZONAS</t>
  </si>
  <si>
    <t>2-1-1-06-01-032</t>
  </si>
  <si>
    <t xml:space="preserve">      8VA EMISION DE OBLEGACIONES</t>
  </si>
  <si>
    <t>2-1-1-06-01-033</t>
  </si>
  <si>
    <t xml:space="preserve">      INT. C/P BCO. GUAYAQUIL</t>
  </si>
  <si>
    <t>2-1-1-06-02-001</t>
  </si>
  <si>
    <t xml:space="preserve">      INT. C/P BCO. PRODUBANCO</t>
  </si>
  <si>
    <t>2-1-1-06-02-002</t>
  </si>
  <si>
    <t xml:space="preserve">      INT. C/P BCO. AMAZONAS</t>
  </si>
  <si>
    <t>2-1-1-06-02-004</t>
  </si>
  <si>
    <t xml:space="preserve">      INT. C/P BCO. MACHALA</t>
  </si>
  <si>
    <t>2-1-1-06-02-005</t>
  </si>
  <si>
    <t xml:space="preserve">      INT. C/P CORPORACION INTERAMERICANA</t>
  </si>
  <si>
    <t>2-1-1-06-02-010</t>
  </si>
  <si>
    <t xml:space="preserve">      INT. C/P 5TA EMISION OBLIGACIONES</t>
  </si>
  <si>
    <t>2-1-1-06-02-013</t>
  </si>
  <si>
    <t xml:space="preserve">      INT. C/P 6TA. EMISION OBLIGACIONES</t>
  </si>
  <si>
    <t>2-1-1-06-02-014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</si>
  <si>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</si>
  <si>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</si>
  <si>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</si>
  <si>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</si>
  <si>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</si>
  <si>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</si>
  <si>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</si>
  <si>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</si>
  <si>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  M.I. MUNICIPALIDAD DE GUAYAQUIL</t>
  </si>
  <si>
    <t>2-1-1-07-01-001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</si>
  <si>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</si>
  <si>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</si>
  <si>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</si>
  <si>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</si>
  <si>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REUBICACION DE PAGOS CLIENTES</t>
  </si>
  <si>
    <t>2-1-1-07-01-005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</si>
  <si>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</si>
  <si>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</si>
  <si>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</si>
  <si>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</si>
  <si>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</si>
  <si>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</si>
  <si>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 ESPOLTECH</t>
  </si>
  <si>
    <t>2-1-1-07-01-009</t>
  </si>
  <si>
    <t>2-1-1-07-02-003</t>
  </si>
  <si>
    <t xml:space="preserve">      CORPANDINO CABLE  ANDINO</t>
  </si>
  <si>
    <t>2-1-1-07-02-004</t>
  </si>
  <si>
    <t>2-1-1-07-02-008</t>
  </si>
  <si>
    <t xml:space="preserve">      SERVICIOS TELCODATA POR PAGAR</t>
  </si>
  <si>
    <t>2-1-1-07-02-009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</si>
  <si>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</si>
  <si>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</si>
  <si>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</si>
  <si>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</si>
  <si>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  TELSOTERRA S.A. POR PAGAR</t>
  </si>
  <si>
    <t>2-1-1-07-02-015</t>
  </si>
  <si>
    <t xml:space="preserve">      LATAMFIBERHOME CABLE C. LTDA.</t>
  </si>
  <si>
    <t>2-1-1-07-02-016</t>
  </si>
  <si>
    <t xml:space="preserve">      LINKOTEL S.A.</t>
  </si>
  <si>
    <t>2-1-1-07-02-017</t>
  </si>
  <si>
    <t xml:space="preserve">      SUPERINTENDENCIA DE COMPAÑIAS</t>
  </si>
  <si>
    <t>2-1-1-08-01-001</t>
  </si>
  <si>
    <t xml:space="preserve">      OBLIGACION CHARLEROY C/P</t>
  </si>
  <si>
    <t>2-1-1-08-02-003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</si>
  <si>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</si>
  <si>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</si>
  <si>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</si>
  <si>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</si>
  <si>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SANTIAGO SERRANO PROYECTO GILAUCO</t>
  </si>
  <si>
    <t>2-1-1-09-01-009</t>
  </si>
  <si>
    <t xml:space="preserve">      ANTICIPO EMPLEADOS</t>
  </si>
  <si>
    <t>2-1-1-09-01-011</t>
  </si>
  <si>
    <t xml:space="preserve">      IGOR KROCHIN</t>
  </si>
  <si>
    <t>2-1-1-09-01-014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</si>
  <si>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</si>
  <si>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</si>
  <si>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</si>
  <si>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</si>
  <si>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</si>
  <si>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</si>
  <si>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</si>
  <si>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</si>
  <si>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</si>
  <si>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</si>
  <si>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</si>
  <si>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</si>
  <si>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</si>
  <si>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</si>
  <si>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JORGE  TOURIZ ANTICIPO</t>
  </si>
  <si>
    <t>2-1-1-09-01-034</t>
  </si>
  <si>
    <t xml:space="preserve">      RONALD MANCERO ANTICIPO</t>
  </si>
  <si>
    <t>2-1-1-09-01-035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</si>
  <si>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</si>
  <si>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</si>
  <si>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</si>
  <si>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</si>
  <si>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JOSE RODRIGUEZ ANTICIPO</t>
  </si>
  <si>
    <t>2-1-1-09-01-040</t>
  </si>
  <si>
    <t xml:space="preserve">      YESSENIA ALVARIO ANTICIPO</t>
  </si>
  <si>
    <t>2-1-1-09-01-041</t>
  </si>
  <si>
    <t xml:space="preserve">      JAVIER GALARZA ANTICIPO</t>
  </si>
  <si>
    <t>2-1-1-09-01-042</t>
  </si>
  <si>
    <t xml:space="preserve">      FREDDY BRAVO PALLO</t>
  </si>
  <si>
    <t>2-1-1-09-01-044</t>
  </si>
  <si>
    <t xml:space="preserve">      SHIRLEY DELGADO</t>
  </si>
  <si>
    <t>2-1-1-09-01-045</t>
  </si>
  <si>
    <t xml:space="preserve">      DORIS VEGA</t>
  </si>
  <si>
    <t>2-1-1-09-01-046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</si>
  <si>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</si>
  <si>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</si>
  <si>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</si>
  <si>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</si>
  <si>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</si>
  <si>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</si>
  <si>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ANDREA AVILA</t>
  </si>
  <si>
    <t>2-1-1-09-01-050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</si>
  <si>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</si>
  <si>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</si>
  <si>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</si>
  <si>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</si>
  <si>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</si>
  <si>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</si>
  <si>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</si>
  <si>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</si>
  <si>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HECTOR FIALLOS</t>
  </si>
  <si>
    <t>2-1-1-09-01-056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</si>
  <si>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</si>
  <si>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</si>
  <si>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</si>
  <si>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</si>
  <si>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</si>
  <si>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</si>
  <si>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</si>
  <si>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</si>
  <si>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</si>
  <si>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</si>
  <si>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    CARLOS CADENA MARTINEZ VEHICULO</t>
  </si>
  <si>
    <t>2-1-1-09-01-062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</si>
  <si>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</si>
  <si>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</si>
  <si>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</si>
  <si>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</si>
  <si>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  CISCO SYSTEMS</t>
  </si>
  <si>
    <t>2-2-1-03-02-002</t>
  </si>
  <si>
    <t xml:space="preserve">      KONNEKT GLOBAL COMUNICATION</t>
  </si>
  <si>
    <t>2-2-1-03-02-004</t>
  </si>
  <si>
    <t xml:space="preserve">      CORPORACION INTERAMERICANA INV. L/P</t>
  </si>
  <si>
    <t>2-2-1-03-02-008</t>
  </si>
  <si>
    <t xml:space="preserve">      ISLE VIEW</t>
  </si>
  <si>
    <t>2-2-1-03-02-009</t>
  </si>
  <si>
    <t xml:space="preserve">      MEGADATOS  L/P</t>
  </si>
  <si>
    <t>2-2-1-04-01-002</t>
  </si>
  <si>
    <t xml:space="preserve">      TOMISLAV TOPIC  L/P</t>
  </si>
  <si>
    <t>2-2-1-04-01-003</t>
  </si>
  <si>
    <t xml:space="preserve">      BANCO AMAZONAS L/P</t>
  </si>
  <si>
    <t>2-2-1-05-01-011</t>
  </si>
  <si>
    <t xml:space="preserve">      L/P  7MA EMISION DE OBLIGACIONES</t>
  </si>
  <si>
    <t>2-2-1-05-01-012</t>
  </si>
  <si>
    <t xml:space="preserve">      L/P 8VA EMISION DE OBLIGACIONES</t>
  </si>
  <si>
    <t>2-2-1-05-01-017</t>
  </si>
  <si>
    <t xml:space="preserve">      BANCO AUSTRO L/P</t>
  </si>
  <si>
    <t>2-2-1-05-01-019</t>
  </si>
  <si>
    <t xml:space="preserve">      BCO PRODUBANCO L/P</t>
  </si>
  <si>
    <t>2-2-1-05-01-020</t>
  </si>
  <si>
    <t xml:space="preserve">      BANCO PACIFICO L/P</t>
  </si>
  <si>
    <t>2-2-1-05-01-021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</si>
  <si>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</si>
  <si>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</si>
  <si>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</si>
  <si>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</si>
  <si>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</si>
  <si>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</si>
  <si>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</si>
  <si>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</si>
  <si>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</si>
  <si>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</si>
  <si>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</si>
  <si>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</si>
  <si>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</si>
  <si>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</si>
  <si>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     CAPITAL SUSCRITO</t>
  </si>
  <si>
    <t>3-1-1-01-01-001</t>
  </si>
  <si>
    <t xml:space="preserve">      APORTE JAN TOPIC</t>
  </si>
  <si>
    <t>3-1-1-01-02-002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</si>
  <si>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</si>
  <si>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</si>
  <si>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</si>
  <si>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</si>
  <si>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</si>
  <si>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</si>
  <si>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</si>
  <si>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</si>
  <si>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</si>
  <si>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</si>
  <si>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    RESULTADO  APLICACION  NIFF</t>
  </si>
  <si>
    <t>3-7-1-01-01-004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</si>
  <si>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</si>
  <si>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</si>
  <si>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</si>
  <si>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</si>
  <si>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</si>
  <si>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</si>
  <si>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</si>
  <si>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</si>
  <si>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</si>
  <si>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</si>
  <si>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</si>
  <si>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</si>
  <si>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</si>
  <si>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</si>
  <si>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</si>
  <si>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</si>
  <si>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</si>
  <si>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</si>
  <si>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</si>
  <si>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</si>
  <si>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</si>
  <si>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</si>
  <si>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</si>
  <si>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</si>
  <si>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</si>
  <si>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</si>
  <si>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</si>
  <si>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</si>
  <si>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</si>
  <si>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</si>
  <si>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</si>
  <si>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</si>
  <si>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</si>
  <si>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</si>
  <si>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</si>
  <si>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</si>
  <si>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</si>
  <si>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</si>
  <si>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</si>
  <si>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</si>
  <si>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</si>
  <si>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</si>
  <si>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</si>
  <si>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</si>
  <si>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</si>
  <si>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</si>
  <si>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</si>
  <si>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</si>
  <si>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</si>
  <si>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</si>
  <si>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</si>
  <si>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</si>
  <si>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</si>
  <si>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</si>
  <si>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</si>
  <si>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</si>
  <si>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</si>
  <si>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</si>
  <si>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</si>
  <si>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</si>
  <si>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</si>
  <si>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</si>
  <si>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</si>
  <si>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</si>
  <si>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</si>
  <si>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</si>
  <si>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</si>
  <si>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</si>
  <si>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</si>
  <si>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</si>
  <si>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</si>
  <si>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</si>
  <si>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</si>
  <si>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</si>
  <si>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SURATEL VTA DIFERIDA</t>
  </si>
  <si>
    <t>4-6-1-01-01-005</t>
  </si>
  <si>
    <t xml:space="preserve">      MEGADATOS VTA DIFERIDA</t>
  </si>
  <si>
    <t>4-6-1-01-01-006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</si>
  <si>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</si>
  <si>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</si>
  <si>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</si>
  <si>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</si>
  <si>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</si>
  <si>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</si>
  <si>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</si>
  <si>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</si>
  <si>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</si>
  <si>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</si>
  <si>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</si>
  <si>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</si>
  <si>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</si>
  <si>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</si>
  <si>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</si>
  <si>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</si>
  <si>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</si>
  <si>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</si>
  <si>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</si>
  <si>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</si>
  <si>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 COSTO  INSTAL. PORTADORES  QUITO</t>
  </si>
  <si>
    <t>5-1-1-01-02-002</t>
  </si>
  <si>
    <t xml:space="preserve">      COSTO  INSTAL.  PORTADORES  LOJA</t>
  </si>
  <si>
    <t>5-1-1-01-02-006</t>
  </si>
  <si>
    <t xml:space="preserve">      COSTO  MANT.  PORTADORES  QUITO</t>
  </si>
  <si>
    <t>5-1-1-01-03-002</t>
  </si>
  <si>
    <t xml:space="preserve">      COSTO  MANT.  PORTADORES  LOJA</t>
  </si>
  <si>
    <t>5-1-1-01-03-006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</si>
  <si>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</si>
  <si>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</si>
  <si>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</si>
  <si>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</si>
  <si>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 COSTO RENTA EQ PORTADORES LOJA</t>
  </si>
  <si>
    <t>5-1-1-01-04-006</t>
  </si>
  <si>
    <t xml:space="preserve">      COSTO PORT. 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</si>
  <si>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</si>
  <si>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</si>
  <si>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</si>
  <si>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</si>
  <si>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</si>
  <si>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</si>
  <si>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</si>
  <si>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</si>
  <si>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</si>
  <si>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</si>
  <si>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</si>
  <si>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</si>
  <si>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</si>
  <si>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</si>
  <si>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</si>
  <si>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</si>
  <si>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</si>
  <si>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</si>
  <si>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</si>
  <si>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</si>
  <si>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</si>
  <si>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</si>
  <si>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</si>
  <si>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</si>
  <si>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</si>
  <si>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</si>
  <si>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</si>
  <si>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 COSTO INSTALACIONES S.V.A. LOJA</t>
  </si>
  <si>
    <t>5-2-1-01-02-006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</si>
  <si>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</si>
  <si>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</si>
  <si>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</si>
  <si>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</si>
  <si>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 COSTO MANTENIMIENTO S.V.A. LOJA</t>
  </si>
  <si>
    <t>5-2-1-01-03-006</t>
  </si>
  <si>
    <t xml:space="preserve">      COSTO RENTA EQ S.V.A. QUITO</t>
  </si>
  <si>
    <t>5-2-1-01-04-002</t>
  </si>
  <si>
    <t xml:space="preserve">      COSTO RENTA EQ S.V.A LOJA</t>
  </si>
  <si>
    <t>5-2-1-01-04-006</t>
  </si>
  <si>
    <t xml:space="preserve">      COSTO S.V.A ARRIENDO BIENES GQUIL</t>
  </si>
  <si>
    <t>5-2-1-01-05-001</t>
  </si>
  <si>
    <t xml:space="preserve">      COSTO S.V.A. ARRIENDO BIENES QTO</t>
  </si>
  <si>
    <t>5-2-1-01-05-002</t>
  </si>
  <si>
    <t xml:space="preserve">      COSTO S.V.A. ARRIENDO BIENES MANTA</t>
  </si>
  <si>
    <t>5-2-1-01-05-003</t>
  </si>
  <si>
    <t xml:space="preserve">      COSTO S.V.A. ARRIENDO BIENES CUENCA</t>
  </si>
  <si>
    <t>5-2-1-01-05-004</t>
  </si>
  <si>
    <t xml:space="preserve">      COSTO S.V.A. ARRIENDO BIENES QUEVED</t>
  </si>
  <si>
    <t>5-2-1-01-05-005</t>
  </si>
  <si>
    <t xml:space="preserve">      COSTO S.V.A. ARRIENDO BIENES LOJA</t>
  </si>
  <si>
    <t>5-2-1-01-05-006</t>
  </si>
  <si>
    <t xml:space="preserve">      COSTO S.V.A. ARRIENDO BIENES SALINA</t>
  </si>
  <si>
    <t>5-2-1-01-05-007</t>
  </si>
  <si>
    <t xml:space="preserve">      R1-INF-MO MANTENIMIENTO</t>
  </si>
  <si>
    <t>5-3-1-01-01-003</t>
  </si>
  <si>
    <t xml:space="preserve">      R1-INS-M.O. INSTALACIONES</t>
  </si>
  <si>
    <t>5-3-1-01-02-001</t>
  </si>
  <si>
    <t xml:space="preserve">      R1-INF-MA MANTENIMIENTO</t>
  </si>
  <si>
    <t>5-3-1-02-01-003</t>
  </si>
  <si>
    <t xml:space="preserve">      R1-INS-MA INSTALACIONES</t>
  </si>
  <si>
    <t>5-3-1-02-02-001</t>
  </si>
  <si>
    <t xml:space="preserve">      R2-INF-M.O. RETIRO DE FIBRA</t>
  </si>
  <si>
    <t>5-3-2-01-01-005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</si>
  <si>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</si>
  <si>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</si>
  <si>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</si>
  <si>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</si>
  <si>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</si>
  <si>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</si>
  <si>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  R2-INF-MA MANTENIMIENTO</t>
  </si>
  <si>
    <t>5-3-2-02-01-003</t>
  </si>
  <si>
    <t xml:space="preserve">      R2-INF-MA RETIRO DE FIBRA</t>
  </si>
  <si>
    <t>5-3-2-02-01-005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</si>
  <si>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</si>
  <si>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</si>
  <si>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</si>
  <si>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</si>
  <si>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</si>
  <si>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</si>
  <si>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</si>
  <si>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</si>
  <si>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</si>
  <si>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</si>
  <si>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</si>
  <si>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</si>
  <si>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</si>
  <si>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</si>
  <si>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</si>
  <si>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</si>
  <si>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</si>
  <si>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</si>
  <si>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</si>
  <si>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</si>
  <si>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</si>
  <si>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</si>
  <si>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AMORTIZACIÓN BIENES Y SERVICIOS COS</t>
  </si>
  <si>
    <t>5-4-1-01-01-010</t>
  </si>
  <si>
    <t xml:space="preserve">      COSTO   SOPORTE NETLIFE</t>
  </si>
  <si>
    <t>5-4-1-01-01-011</t>
  </si>
  <si>
    <t xml:space="preserve">      CTO PROYECTO INSTAL/INFRESTRUCTU</t>
  </si>
  <si>
    <t>5-5-1-01-01-002</t>
  </si>
  <si>
    <t xml:space="preserve">      CTO.PROYECTO TELEFONICA</t>
  </si>
  <si>
    <t>5-5-1-01-01-005</t>
  </si>
  <si>
    <t xml:space="preserve">      SUELDOS</t>
  </si>
  <si>
    <t>6-1-1-01-01-001</t>
  </si>
  <si>
    <t xml:space="preserve">      HORAS EXTRAS</t>
  </si>
  <si>
    <t>6-1-1-01-01-002</t>
  </si>
  <si>
    <t xml:space="preserve">      COMISIONES</t>
  </si>
  <si>
    <t>6-1-1-01-01-004</t>
  </si>
  <si>
    <t xml:space="preserve">      BONOS ADICIONALES</t>
  </si>
  <si>
    <t>6-1-1-01-01-005</t>
  </si>
  <si>
    <t xml:space="preserve">      BONO CUMPLIMIENTO METAS</t>
  </si>
  <si>
    <t>6-1-1-01-01-006</t>
  </si>
  <si>
    <t xml:space="preserve">      DECIMO TERCER SUELDO</t>
  </si>
  <si>
    <t>6-1-1-01-02-001</t>
  </si>
  <si>
    <t xml:space="preserve">      DECIMO CUARTO SUELDOS</t>
  </si>
  <si>
    <t>6-1-1-01-02-002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</si>
  <si>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</si>
  <si>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</si>
  <si>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</si>
  <si>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</si>
  <si>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</si>
  <si>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</si>
  <si>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</si>
  <si>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INDEMN. DESAHUCIO Y JUBILACION</t>
  </si>
  <si>
    <t>6-1-1-01-02-008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</si>
  <si>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</si>
  <si>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</si>
  <si>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</si>
  <si>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</si>
  <si>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</si>
  <si>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</si>
  <si>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</si>
  <si>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</si>
  <si>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</si>
  <si>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</si>
  <si>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  UNIFORME DE TRABAJO</t>
  </si>
  <si>
    <t>6-1-1-01-03-005</t>
  </si>
  <si>
    <t xml:space="preserve">      AGUA POTABLE</t>
  </si>
  <si>
    <t>6-1-1-02-01-001</t>
  </si>
  <si>
    <t xml:space="preserve">      ALQUILER DE VEHICULOS</t>
  </si>
  <si>
    <t>6-1-1-02-01-002</t>
  </si>
  <si>
    <t xml:space="preserve">      AMORTIZACIONES</t>
  </si>
  <si>
    <t>6-1-1-02-01-003</t>
  </si>
  <si>
    <t xml:space="preserve">      ARRENDAMIENTO A PERSONAS NATURALES</t>
  </si>
  <si>
    <t>6-1-1-02-01-004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</si>
  <si>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</si>
  <si>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</si>
  <si>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</si>
  <si>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</si>
  <si>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</si>
  <si>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</si>
  <si>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</si>
  <si>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</si>
  <si>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A SOCIEDADES</t>
  </si>
  <si>
    <t>6-1-1-02-01-011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</si>
  <si>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</si>
  <si>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</si>
  <si>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</si>
  <si>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</si>
  <si>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</si>
  <si>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</si>
  <si>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</si>
  <si>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</si>
  <si>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</si>
  <si>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</si>
  <si>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</si>
  <si>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</si>
  <si>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GASTOS DE VIAJES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</si>
  <si>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</si>
  <si>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</si>
  <si>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</si>
  <si>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</si>
  <si>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</si>
  <si>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</si>
  <si>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</si>
  <si>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</si>
  <si>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</si>
  <si>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INTERES Y COMISION TERCER PERSONA</t>
  </si>
  <si>
    <t>6-1-1-02-01-023</t>
  </si>
  <si>
    <t xml:space="preserve">      MATRICULA Y MULTAS TRANSITO</t>
  </si>
  <si>
    <t>6-1-1-02-01-024</t>
  </si>
  <si>
    <t xml:space="preserve">      MANTENIMIENTO DE EDIFICIO</t>
  </si>
  <si>
    <t>6-1-1-02-01-025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</si>
  <si>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</si>
  <si>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</si>
  <si>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</si>
  <si>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</si>
  <si>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</si>
  <si>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</si>
  <si>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</si>
  <si>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</si>
  <si>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</si>
  <si>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</si>
  <si>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 xml:space="preserve">      MULTAS E INTERESES RENTAS</t>
  </si>
  <si>
    <t>6-1-1-02-01-031</t>
  </si>
  <si>
    <t>6-1-1-02-01-032</t>
  </si>
  <si>
    <t xml:space="preserve">      PUBLICIDAD</t>
  </si>
  <si>
    <t>6-1-1-02-01-033</t>
  </si>
  <si>
    <t xml:space="preserve">      GASTOS GESTION</t>
  </si>
  <si>
    <t>6-1-1-02-01-034</t>
  </si>
  <si>
    <t xml:space="preserve">      REMODELACION DE OFICINA</t>
  </si>
  <si>
    <t>6-1-1-02-01-035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</si>
  <si>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</si>
  <si>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</si>
  <si>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</si>
  <si>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</si>
  <si>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</si>
  <si>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</si>
  <si>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</si>
  <si>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</si>
  <si>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</si>
  <si>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</si>
  <si>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</si>
  <si>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</si>
  <si>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INTERES-COMISON EMISION DE OBLIGACI</t>
  </si>
  <si>
    <t>6-1-1-02-01-043</t>
  </si>
  <si>
    <t xml:space="preserve">      INTERES-COMISION TARJ DE CREDITO</t>
  </si>
  <si>
    <t>6-1-1-02-01-045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</si>
  <si>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</si>
  <si>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</si>
  <si>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</si>
  <si>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</si>
  <si>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</si>
  <si>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</si>
  <si>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</si>
  <si>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</si>
  <si>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MULTAS  ORGANISMOS DE  CONTROL</t>
  </si>
  <si>
    <t>6-1-1-02-01-051</t>
  </si>
  <si>
    <t xml:space="preserve">      I.V.A.  AL  GASTO</t>
  </si>
  <si>
    <t>6-1-1-02-01-056</t>
  </si>
  <si>
    <t xml:space="preserve">      INTERESES BANCARIOS - FINANCIEROS</t>
  </si>
  <si>
    <t>7-1-1-01-01-001</t>
  </si>
  <si>
    <t xml:space="preserve">      PARTICIPACION EN ACCIONES SYSTOR</t>
  </si>
  <si>
    <t>7-1-1-01-01-004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</si>
  <si>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</si>
  <si>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</si>
  <si>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</si>
  <si>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</si>
  <si>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</si>
  <si>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</si>
  <si>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</si>
  <si>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</si>
  <si>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INDEMNIZACION POR MUTUO ACUERDO</t>
  </si>
  <si>
    <t>7-1-1-01-02-003</t>
  </si>
  <si>
    <t xml:space="preserve">      INDEMNIZACIONES LEGALES  POR SEGURO</t>
  </si>
  <si>
    <t>7-1-1-01-02-004</t>
  </si>
  <si>
    <t xml:space="preserve">      INGRESOS RECUPERACION CXC DETERIORA</t>
  </si>
  <si>
    <t>7-1-1-01-02-009</t>
  </si>
  <si>
    <t xml:space="preserve">      COSTO FACTURA X REEMBOLZO</t>
  </si>
  <si>
    <t>7-2-1-01-01-005</t>
  </si>
  <si>
    <t xml:space="preserve">      OTROS GASTOS NO OPERACIONALES</t>
  </si>
  <si>
    <t>7-2-1-01-02-001</t>
  </si>
  <si>
    <t xml:space="preserve">      BAJA DE INVENTARIO</t>
  </si>
  <si>
    <t>7-2-1-01-02-003</t>
  </si>
  <si>
    <t xml:space="preserve">      OTROS EGRESOS POR AJUSTE DE CUENTAS</t>
  </si>
  <si>
    <t>7-3-1-01-01-001</t>
  </si>
  <si>
    <t xml:space="preserve">      CUENTA PUENTE NOMINA EMPLEADOS</t>
  </si>
  <si>
    <t>9-1-1-01-01-001</t>
  </si>
  <si>
    <t xml:space="preserve">      CONTROL USADO GYE</t>
  </si>
  <si>
    <t>9-1-1-01-01-002</t>
  </si>
  <si>
    <t xml:space="preserve">      CONTROL USADO QUITO</t>
  </si>
  <si>
    <t>9-1-1-01-01-003</t>
  </si>
  <si>
    <t xml:space="preserve">      CONTROL USADOS  QUEVEDO</t>
  </si>
  <si>
    <t>9-1-1-01-01-005</t>
  </si>
  <si>
    <t xml:space="preserve">      CONTROL USADOS CUENCA</t>
  </si>
  <si>
    <t>9-1-1-01-01-006</t>
  </si>
  <si>
    <t xml:space="preserve">      BODEGA USADO MANTA</t>
  </si>
  <si>
    <t>9-1-1-01-01-007</t>
  </si>
  <si>
    <t xml:space="preserve">      BODEGA USADO SALINAS</t>
  </si>
  <si>
    <t>9-1-1-01-01-008</t>
  </si>
  <si>
    <t xml:space="preserve">      BODEGA USADO LOJA</t>
  </si>
  <si>
    <t>9-1-1-01-01-010</t>
  </si>
  <si>
    <t xml:space="preserve">      BODEGA USADO MACHALA</t>
  </si>
  <si>
    <t>9-1-1-01-01-011</t>
  </si>
  <si>
    <t xml:space="preserve">      CTA. PTE. TARJETAS DE CREDITO</t>
  </si>
  <si>
    <t>9-1-1-01-01-012</t>
  </si>
  <si>
    <t>Efectivo y equivalente de efectivo</t>
  </si>
  <si>
    <t>1-1-1-01-03-013</t>
  </si>
  <si>
    <t>1-1-1-01-03-023</t>
  </si>
  <si>
    <t>1-1-1-01-03-027</t>
  </si>
  <si>
    <t>Cuentas por cobrar clientes</t>
  </si>
  <si>
    <t>Cuentas por cobrar clientes - provisión incobrables</t>
  </si>
  <si>
    <t>Cuentas por cobrar relacionadas</t>
  </si>
  <si>
    <t>1-1-1-03-02-023</t>
  </si>
  <si>
    <t>1-1-1-06-01-022</t>
  </si>
  <si>
    <t>1-1-1-06-01-069</t>
  </si>
  <si>
    <t>1-1-1-06-01-070</t>
  </si>
  <si>
    <t>1-1-1-06-01-116</t>
  </si>
  <si>
    <t>1-1-1-06-01-156</t>
  </si>
  <si>
    <t>1-1-1-06-01-158</t>
  </si>
  <si>
    <t>1-1-1-06-01-162</t>
  </si>
  <si>
    <t>1-1-1-06-01-163</t>
  </si>
  <si>
    <t>1-1-1-06-01-165</t>
  </si>
  <si>
    <t>1-1-1-06-01-185</t>
  </si>
  <si>
    <t>1-1-1-06-02-242</t>
  </si>
  <si>
    <t>1-1-1-06-02-408</t>
  </si>
  <si>
    <t>1-1-1-06-02-409</t>
  </si>
  <si>
    <t>1-1-1-06-02-418</t>
  </si>
  <si>
    <t>1-1-1-06-02-452</t>
  </si>
  <si>
    <t>1-1-1-06-02-589</t>
  </si>
  <si>
    <t>1-1-1-06-02-672</t>
  </si>
  <si>
    <t>1-1-1-06-02-697</t>
  </si>
  <si>
    <t>1-1-1-06-02-740</t>
  </si>
  <si>
    <t>1-1-1-06-02-781</t>
  </si>
  <si>
    <t>1-1-1-06-02-795</t>
  </si>
  <si>
    <t>1-1-1-06-02-812</t>
  </si>
  <si>
    <t>1-1-1-06-03-003</t>
  </si>
  <si>
    <t>1-1-1-06-03-004</t>
  </si>
  <si>
    <t>Anticipo a proveedores</t>
  </si>
  <si>
    <t>1-1-1-07-01-008</t>
  </si>
  <si>
    <t>1-1-1-07-01-088</t>
  </si>
  <si>
    <t>1-1-1-07-01-099</t>
  </si>
  <si>
    <t>1-1-1-07-01-107</t>
  </si>
  <si>
    <t>1-1-1-07-01-150</t>
  </si>
  <si>
    <t>1-1-1-07-01-200</t>
  </si>
  <si>
    <t>1-1-1-07-01-202</t>
  </si>
  <si>
    <t>1-1-1-07-01-214</t>
  </si>
  <si>
    <t>1-1-1-07-01-227</t>
  </si>
  <si>
    <t>1-1-1-07-01-240</t>
  </si>
  <si>
    <t>1-1-1-07-01-380</t>
  </si>
  <si>
    <t>1-1-1-07-01-384</t>
  </si>
  <si>
    <t>1-1-1-07-01-406</t>
  </si>
  <si>
    <t>1-1-1-07-01-469</t>
  </si>
  <si>
    <t>1-1-1-07-01-494</t>
  </si>
  <si>
    <t>1-1-1-07-01-598</t>
  </si>
  <si>
    <t>1-1-1-07-01-654</t>
  </si>
  <si>
    <t>1-1-1-07-01-660</t>
  </si>
  <si>
    <t>1-1-1-07-01-665</t>
  </si>
  <si>
    <t>1-1-1-07-01-727</t>
  </si>
  <si>
    <t>1-1-1-07-01-758</t>
  </si>
  <si>
    <t>1-1-1-07-01-766</t>
  </si>
  <si>
    <t>1-1-1-07-01-783</t>
  </si>
  <si>
    <t>1-1-1-07-01-787</t>
  </si>
  <si>
    <t>1-1-1-07-01-801</t>
  </si>
  <si>
    <t>1-1-1-07-01-802</t>
  </si>
  <si>
    <t>1-1-1-07-01-840</t>
  </si>
  <si>
    <t>1-1-1-07-01-847</t>
  </si>
  <si>
    <t>1-1-1-07-01-867</t>
  </si>
  <si>
    <t>1-1-1-07-01-871</t>
  </si>
  <si>
    <t>1-1-1-07-01-914</t>
  </si>
  <si>
    <t>1-1-1-07-01-915</t>
  </si>
  <si>
    <t>1-1-1-07-01-917</t>
  </si>
  <si>
    <t>1-1-1-07-01-918</t>
  </si>
  <si>
    <t>1-1-1-07-01-922</t>
  </si>
  <si>
    <t>1-1-1-07-01-924</t>
  </si>
  <si>
    <t>1-1-1-07-01-925</t>
  </si>
  <si>
    <t>1-1-1-07-01-928</t>
  </si>
  <si>
    <t>1-1-1-07-01-931</t>
  </si>
  <si>
    <t>1-1-1-07-01-933</t>
  </si>
  <si>
    <t>1-1-1-07-01-937</t>
  </si>
  <si>
    <t>1-1-1-07-01-942</t>
  </si>
  <si>
    <t>1-1-1-07-01-943</t>
  </si>
  <si>
    <t>1-1-1-07-01-950</t>
  </si>
  <si>
    <t>1-1-1-07-01-951</t>
  </si>
  <si>
    <t>1-1-1-07-01-954</t>
  </si>
  <si>
    <t>1-1-1-07-01-956</t>
  </si>
  <si>
    <t>1-1-1-07-01-961</t>
  </si>
  <si>
    <t>1-1-1-07-01-962</t>
  </si>
  <si>
    <t>1-1-1-07-02-002</t>
  </si>
  <si>
    <t>1-1-1-07-02-051</t>
  </si>
  <si>
    <t>1-1-1-07-02-097</t>
  </si>
  <si>
    <t>1-1-1-07-02-157</t>
  </si>
  <si>
    <t>1-1-1-07-02-159</t>
  </si>
  <si>
    <t>1-1-1-07-02-160</t>
  </si>
  <si>
    <t>1-1-1-07-02-166</t>
  </si>
  <si>
    <t>1-1-1-07-02-173</t>
  </si>
  <si>
    <t>1-1-1-07-02-224</t>
  </si>
  <si>
    <t>1-1-1-07-02-347</t>
  </si>
  <si>
    <t>1-1-1-07-02-379</t>
  </si>
  <si>
    <t>1-1-1-07-02-386</t>
  </si>
  <si>
    <t>1-1-1-07-02-392</t>
  </si>
  <si>
    <t>1-1-1-07-02-424</t>
  </si>
  <si>
    <t>1-1-1-07-02-469</t>
  </si>
  <si>
    <t>1-1-1-07-02-482</t>
  </si>
  <si>
    <t>1-1-1-07-02-494</t>
  </si>
  <si>
    <t>1-1-1-07-02-503</t>
  </si>
  <si>
    <t>1-1-1-07-02-513</t>
  </si>
  <si>
    <t>1-1-1-07-02-526</t>
  </si>
  <si>
    <t>1-1-1-07-02-538</t>
  </si>
  <si>
    <t>1-1-1-07-02-545</t>
  </si>
  <si>
    <t>1-1-1-07-02-554</t>
  </si>
  <si>
    <t>1-1-1-07-02-573</t>
  </si>
  <si>
    <t>1-1-1-07-02-574</t>
  </si>
  <si>
    <t>1-1-1-07-02-595</t>
  </si>
  <si>
    <t>1-1-1-07-02-606</t>
  </si>
  <si>
    <t>1-1-1-07-02-630</t>
  </si>
  <si>
    <t>1-1-1-07-02-657</t>
  </si>
  <si>
    <t>1-1-1-07-02-661</t>
  </si>
  <si>
    <t>1-1-1-07-02-662</t>
  </si>
  <si>
    <t>1-1-1-07-02-663</t>
  </si>
  <si>
    <t>1-1-1-07-02-677</t>
  </si>
  <si>
    <t>1-1-1-07-02-682</t>
  </si>
  <si>
    <t>1-1-1-07-02-683</t>
  </si>
  <si>
    <t>1-1-1-07-02-689</t>
  </si>
  <si>
    <t>1-1-1-07-02-690</t>
  </si>
  <si>
    <t>1-1-1-07-02-693</t>
  </si>
  <si>
    <t>1-1-1-07-02-694</t>
  </si>
  <si>
    <t>1-1-1-07-02-709</t>
  </si>
  <si>
    <t>1-1-1-07-02-712</t>
  </si>
  <si>
    <t>1-1-1-07-02-713</t>
  </si>
  <si>
    <t>1-1-1-07-02-714</t>
  </si>
  <si>
    <t>1-1-1-07-02-717</t>
  </si>
  <si>
    <t>1-1-1-07-02-718</t>
  </si>
  <si>
    <t>Inventario</t>
  </si>
  <si>
    <t>1-2-1-02-01-259</t>
  </si>
  <si>
    <t>Inventario - importaciones en tránsito</t>
  </si>
  <si>
    <t>1-2-1-02-01-290</t>
  </si>
  <si>
    <t>1-2-1-02-01-594</t>
  </si>
  <si>
    <t>1-2-1-02-01-602</t>
  </si>
  <si>
    <t>1-2-1-02-01-604</t>
  </si>
  <si>
    <t>1-2-1-02-01-618</t>
  </si>
  <si>
    <t>1-2-1-02-01-622</t>
  </si>
  <si>
    <t>1-2-1-02-01-623</t>
  </si>
  <si>
    <t>1-2-1-02-01-629</t>
  </si>
  <si>
    <t>1-2-1-02-01-633</t>
  </si>
  <si>
    <t>1-2-1-02-01-638</t>
  </si>
  <si>
    <t>PPE</t>
  </si>
  <si>
    <t>Intangible</t>
  </si>
  <si>
    <t>1-3-5-01-01-001</t>
  </si>
  <si>
    <t>1-3-5-01-01-004</t>
  </si>
  <si>
    <t>1-4-1-01-01-007</t>
  </si>
  <si>
    <t>1-4-1-01-02-032</t>
  </si>
  <si>
    <t>Derechos Fiduciarios</t>
  </si>
  <si>
    <t>ACTIVO POR  IMPUESTO DIFERIDO</t>
  </si>
  <si>
    <t>1-4-1-01-03-008</t>
  </si>
  <si>
    <t>Otras cuentas por cobrar l/p</t>
  </si>
  <si>
    <t>1-4-1-01-04-018</t>
  </si>
  <si>
    <t>Cuentas por cobrar relacionadas L/P</t>
  </si>
  <si>
    <t>Beneficios sociales c/p</t>
  </si>
  <si>
    <t>2-1-1-02-01-008</t>
  </si>
  <si>
    <t>2-1-1-03-02-015</t>
  </si>
  <si>
    <t>2-1-1-05-01-004</t>
  </si>
  <si>
    <t>2-1-1-05-01-010</t>
  </si>
  <si>
    <t>Obligaciones financieras c/p</t>
  </si>
  <si>
    <t>2-1-1-06-01-003</t>
  </si>
  <si>
    <t>2-1-1-06-01-007</t>
  </si>
  <si>
    <t>2-1-1-06-01-009</t>
  </si>
  <si>
    <t>2-1-1-06-01-015</t>
  </si>
  <si>
    <t>2-1-1-06-01-019</t>
  </si>
  <si>
    <t>Valores emitidos c/p</t>
  </si>
  <si>
    <t>2-1-1-06-01-026</t>
  </si>
  <si>
    <t>2-1-1-06-01-031</t>
  </si>
  <si>
    <t>2-1-1-06-01-034</t>
  </si>
  <si>
    <t>2-1-1-06-01-036</t>
  </si>
  <si>
    <t>2-1-1-06-02-003</t>
  </si>
  <si>
    <t>2-1-1-06-02-007</t>
  </si>
  <si>
    <t>2-1-1-06-02-009</t>
  </si>
  <si>
    <t>2-1-1-06-02-011</t>
  </si>
  <si>
    <t>2-1-1-07-01-004</t>
  </si>
  <si>
    <t>Cuentas por pagar relacionadas</t>
  </si>
  <si>
    <t>2-1-1-08-02-002</t>
  </si>
  <si>
    <t>2-1-1-09-01-002</t>
  </si>
  <si>
    <t>Pasivo de contrato - Ingresos diferidos</t>
  </si>
  <si>
    <t>2-1-1-09-01-007</t>
  </si>
  <si>
    <t>Pasivo de contrato - Anticipo de clientes</t>
  </si>
  <si>
    <t>Jubilación Patronal y bonifcación por desahucio</t>
  </si>
  <si>
    <t>Proveedores l/p</t>
  </si>
  <si>
    <t>Obligaciones financieras l/p</t>
  </si>
  <si>
    <t>2-2-1-03-02-011</t>
  </si>
  <si>
    <t>Pasivo de contrato - Ingresos diferidos l/p</t>
  </si>
  <si>
    <t>Cuentas por pagar relacionadas l/p</t>
  </si>
  <si>
    <t>2-2-1-05-01-007</t>
  </si>
  <si>
    <t>2-2-1-05-01-008</t>
  </si>
  <si>
    <t>Valores emitidos l/p</t>
  </si>
  <si>
    <t>2-2-1-05-01-009</t>
  </si>
  <si>
    <t>2-2-1-05-01-010</t>
  </si>
  <si>
    <t>2-2-1-05-01-014</t>
  </si>
  <si>
    <t>Otras cuentas por pagar l/p</t>
  </si>
  <si>
    <t>Pasivo contingente l/p</t>
  </si>
  <si>
    <t>Patrimonio - Capital Social</t>
  </si>
  <si>
    <t>Patrimonio - Aporte para futuras capitalizaciones</t>
  </si>
  <si>
    <t>Patrimonio - Reservas</t>
  </si>
  <si>
    <t>Patrimonio - Resultados acumulados</t>
  </si>
  <si>
    <t>3-3-1-01-01-002</t>
  </si>
  <si>
    <t>4-6-1-01-01-003</t>
  </si>
  <si>
    <t>Costo de ventas</t>
  </si>
  <si>
    <t>5-1-1-01-02-003</t>
  </si>
  <si>
    <t>5-1-1-01-03-001</t>
  </si>
  <si>
    <t>5-2-1-01-02-001</t>
  </si>
  <si>
    <t>5-2-1-01-02-002</t>
  </si>
  <si>
    <t>5-2-1-01-02-003</t>
  </si>
  <si>
    <t>5-2-1-01-04-001</t>
  </si>
  <si>
    <t>5-3-1-01-01-004</t>
  </si>
  <si>
    <t>5-3-1-01-02-004</t>
  </si>
  <si>
    <t>Gastos de administración y venta</t>
  </si>
  <si>
    <t>6-1-1-01-01-007</t>
  </si>
  <si>
    <t>6-1-1-01-01-008</t>
  </si>
  <si>
    <t>Gastos financieros</t>
  </si>
  <si>
    <t>6-1-1-02-01-046</t>
  </si>
  <si>
    <t>6-1-1-02-01-053</t>
  </si>
  <si>
    <t>Gasto Impuesto a la renta</t>
  </si>
  <si>
    <t>Otros ingresos</t>
  </si>
  <si>
    <t>7-1-1-01-01-002</t>
  </si>
  <si>
    <t>7-1-1-01-02-007</t>
  </si>
  <si>
    <t>7-1-1-01-02-008</t>
  </si>
  <si>
    <t>Otros egresos</t>
  </si>
  <si>
    <t>Etiquetas de fila</t>
  </si>
  <si>
    <t>Suma de valor</t>
  </si>
  <si>
    <t>Total general</t>
  </si>
  <si>
    <t>listo</t>
  </si>
  <si>
    <t>Saldos al 31 de diciembre del 2019</t>
  </si>
  <si>
    <t>Aumento de capital según Acta de Junta de Accionistas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</si>
</sst>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#,##0\ ;\(#,##0\)"/>
    <numFmt numFmtId="170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"/>
      <family val="2"/>
    </font>
    <font>
      <sz val="6"/>
      <color theme="1"/>
      <name val="Arial"/>
      <family val="2"/>
    </font>
    <font>
      <u/>
      <sz val="6"/>
      <name val="Arial"/>
      <family val="2"/>
    </font>
    <font>
      <b/>
      <sz val="6"/>
      <name val="Arial"/>
      <family val="2"/>
    </font>
    <font>
      <b/>
      <u/>
      <sz val="6"/>
      <name val="Arial"/>
      <family val="2"/>
    </font>
    <font>
      <sz val="10"/>
      <name val="Arial"/>
      <family val="2"/>
    </font>
    <font>
      <sz val="6"/>
      <color rgb="FFFF0000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u val="singleAccounting"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u val="singleAccounting"/>
      <sz val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164" fontId="6" fillId="0" borderId="0" xfId="1" applyFont="1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2" applyFont="1" applyAlignment="1">
      <alignment horizontal="left"/>
    </xf>
    <xf numFmtId="165" fontId="3" fillId="0" borderId="0" xfId="3" applyNumberFormat="1" applyFont="1" applyFill="1"/>
    <xf numFmtId="0" fontId="3" fillId="0" borderId="0" xfId="0" applyFont="1" applyAlignment="1">
      <alignment horizontal="left" indent="1"/>
    </xf>
    <xf numFmtId="166" fontId="3" fillId="0" borderId="0" xfId="1" applyNumberFormat="1" applyFont="1" applyFill="1" applyBorder="1"/>
    <xf numFmtId="164" fontId="4" fillId="0" borderId="0" xfId="1" applyFont="1" applyFill="1"/>
    <xf numFmtId="165" fontId="4" fillId="0" borderId="0" xfId="0" applyNumberFormat="1" applyFont="1"/>
    <xf numFmtId="165" fontId="3" fillId="0" borderId="1" xfId="3" applyNumberFormat="1" applyFont="1" applyFill="1" applyBorder="1"/>
    <xf numFmtId="0" fontId="3" fillId="0" borderId="0" xfId="2" applyFont="1"/>
    <xf numFmtId="165" fontId="3" fillId="0" borderId="2" xfId="3" applyNumberFormat="1" applyFont="1" applyFill="1" applyBorder="1"/>
    <xf numFmtId="0" fontId="3" fillId="0" borderId="0" xfId="2" applyFont="1" applyAlignment="1">
      <alignment horizontal="left" indent="1"/>
    </xf>
    <xf numFmtId="167" fontId="3" fillId="0" borderId="0" xfId="3" applyNumberFormat="1" applyFont="1" applyFill="1"/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5" fontId="3" fillId="0" borderId="0" xfId="3" applyNumberFormat="1" applyFont="1" applyFill="1" applyBorder="1"/>
    <xf numFmtId="166" fontId="3" fillId="0" borderId="3" xfId="1" applyNumberFormat="1" applyFont="1" applyFill="1" applyBorder="1"/>
    <xf numFmtId="165" fontId="3" fillId="0" borderId="3" xfId="3" applyNumberFormat="1" applyFont="1" applyFill="1" applyBorder="1"/>
    <xf numFmtId="166" fontId="3" fillId="0" borderId="0" xfId="1" applyNumberFormat="1" applyFont="1" applyFill="1"/>
    <xf numFmtId="166" fontId="4" fillId="0" borderId="2" xfId="0" applyNumberFormat="1" applyFont="1" applyBorder="1"/>
    <xf numFmtId="168" fontId="3" fillId="0" borderId="0" xfId="0" applyNumberFormat="1" applyFont="1"/>
    <xf numFmtId="168" fontId="3" fillId="0" borderId="0" xfId="0" applyNumberFormat="1" applyFont="1" applyAlignment="1">
      <alignment horizontal="center"/>
    </xf>
    <xf numFmtId="167" fontId="3" fillId="0" borderId="4" xfId="3" applyNumberFormat="1" applyFont="1" applyFill="1" applyBorder="1"/>
    <xf numFmtId="0" fontId="3" fillId="0" borderId="0" xfId="2" applyFont="1" applyAlignment="1">
      <alignment wrapText="1"/>
    </xf>
    <xf numFmtId="165" fontId="3" fillId="0" borderId="4" xfId="0" applyNumberFormat="1" applyFont="1" applyBorder="1" applyAlignment="1">
      <alignment horizontal="center"/>
    </xf>
    <xf numFmtId="166" fontId="3" fillId="0" borderId="0" xfId="0" applyNumberFormat="1" applyFont="1"/>
    <xf numFmtId="37" fontId="3" fillId="0" borderId="0" xfId="0" applyNumberFormat="1" applyFont="1"/>
    <xf numFmtId="169" fontId="10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9" fontId="10" fillId="0" borderId="0" xfId="0" applyNumberFormat="1" applyFont="1"/>
    <xf numFmtId="0" fontId="13" fillId="0" borderId="0" xfId="0" applyFont="1"/>
    <xf numFmtId="0" fontId="12" fillId="0" borderId="0" xfId="0" applyFont="1"/>
    <xf numFmtId="169" fontId="11" fillId="0" borderId="0" xfId="0" applyNumberFormat="1" applyFont="1"/>
    <xf numFmtId="169" fontId="11" fillId="0" borderId="0" xfId="0" applyNumberFormat="1" applyFont="1" applyAlignment="1">
      <alignment horizontal="center"/>
    </xf>
    <xf numFmtId="168" fontId="11" fillId="0" borderId="0" xfId="0" applyNumberFormat="1" applyFont="1"/>
    <xf numFmtId="166" fontId="11" fillId="0" borderId="0" xfId="1" applyNumberFormat="1" applyFont="1" applyFill="1" applyBorder="1"/>
    <xf numFmtId="164" fontId="0" fillId="0" borderId="0" xfId="0" applyNumberFormat="1"/>
    <xf numFmtId="166" fontId="11" fillId="0" borderId="0" xfId="1" applyNumberFormat="1" applyFont="1" applyFill="1" applyBorder="1" applyAlignment="1"/>
    <xf numFmtId="0" fontId="11" fillId="0" borderId="0" xfId="0" applyFont="1" applyAlignment="1">
      <alignment horizontal="left" wrapText="1" indent="2"/>
    </xf>
    <xf numFmtId="0" fontId="11" fillId="0" borderId="0" xfId="0" applyFont="1"/>
    <xf numFmtId="167" fontId="13" fillId="0" borderId="0" xfId="1" applyNumberFormat="1" applyFont="1" applyFill="1"/>
    <xf numFmtId="164" fontId="13" fillId="0" borderId="0" xfId="1" applyFont="1" applyFill="1"/>
    <xf numFmtId="167" fontId="14" fillId="0" borderId="0" xfId="1" applyNumberFormat="1" applyFont="1"/>
    <xf numFmtId="167" fontId="13" fillId="0" borderId="0" xfId="0" applyNumberFormat="1" applyFont="1"/>
    <xf numFmtId="169" fontId="11" fillId="0" borderId="0" xfId="0" applyNumberFormat="1" applyFont="1" applyAlignment="1">
      <alignment horizontal="left" wrapText="1" indent="2"/>
    </xf>
    <xf numFmtId="0" fontId="0" fillId="0" borderId="0" xfId="0" applyAlignment="1">
      <alignment horizontal="center"/>
    </xf>
    <xf numFmtId="167" fontId="15" fillId="0" borderId="0" xfId="4" applyNumberFormat="1" applyFont="1" applyFill="1" applyBorder="1" applyAlignment="1">
      <alignment horizontal="center"/>
    </xf>
    <xf numFmtId="167" fontId="15" fillId="0" borderId="0" xfId="4" applyNumberFormat="1" applyFont="1" applyFill="1" applyAlignment="1">
      <alignment horizontal="center"/>
    </xf>
    <xf numFmtId="167" fontId="15" fillId="0" borderId="0" xfId="4" applyNumberFormat="1" applyFont="1" applyFill="1" applyBorder="1" applyAlignment="1">
      <alignment horizontal="center" wrapText="1"/>
    </xf>
    <xf numFmtId="167" fontId="16" fillId="0" borderId="0" xfId="4" applyNumberFormat="1" applyFont="1" applyFill="1" applyAlignment="1">
      <alignment horizontal="center"/>
    </xf>
    <xf numFmtId="167" fontId="15" fillId="0" borderId="3" xfId="4" applyNumberFormat="1" applyFont="1" applyFill="1" applyBorder="1" applyAlignment="1">
      <alignment horizontal="center" wrapText="1"/>
    </xf>
    <xf numFmtId="167" fontId="15" fillId="0" borderId="3" xfId="4" applyNumberFormat="1" applyFont="1" applyFill="1" applyBorder="1" applyAlignment="1">
      <alignment horizontal="center"/>
    </xf>
    <xf numFmtId="164" fontId="15" fillId="0" borderId="0" xfId="5" applyFont="1" applyFill="1" applyBorder="1"/>
    <xf numFmtId="168" fontId="15" fillId="0" borderId="0" xfId="6" applyNumberFormat="1" applyFont="1" applyFill="1" applyBorder="1"/>
    <xf numFmtId="0" fontId="15" fillId="0" borderId="0" xfId="0" applyFont="1"/>
    <xf numFmtId="166" fontId="15" fillId="0" borderId="0" xfId="5" applyNumberFormat="1" applyFont="1" applyFill="1" applyBorder="1"/>
    <xf numFmtId="0" fontId="15" fillId="0" borderId="6" xfId="0" applyFont="1" applyBorder="1"/>
    <xf numFmtId="167" fontId="15" fillId="0" borderId="0" xfId="4" applyNumberFormat="1" applyFont="1" applyFill="1"/>
    <xf numFmtId="167" fontId="15" fillId="0" borderId="0" xfId="4" applyNumberFormat="1" applyFont="1" applyFill="1" applyBorder="1"/>
    <xf numFmtId="168" fontId="0" fillId="0" borderId="0" xfId="0" applyNumberFormat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1" applyFont="1" applyFill="1"/>
    <xf numFmtId="49" fontId="0" fillId="0" borderId="0" xfId="0" applyNumberFormat="1"/>
    <xf numFmtId="4" fontId="0" fillId="0" borderId="0" xfId="0" applyNumberFormat="1"/>
    <xf numFmtId="0" fontId="2" fillId="0" borderId="0" xfId="0" applyFont="1"/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1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164" fontId="11" fillId="0" borderId="3" xfId="1" applyNumberFormat="1" applyFont="1" applyFill="1" applyBorder="1" applyAlignment="1">
      <alignment horizontal="center"/>
    </xf>
    <xf numFmtId="164" fontId="13" fillId="0" borderId="0" xfId="0" applyNumberFormat="1" applyFont="1"/>
    <xf numFmtId="164" fontId="11" fillId="0" borderId="3" xfId="1" applyNumberFormat="1" applyFont="1" applyFill="1" applyBorder="1"/>
    <xf numFmtId="164" fontId="11" fillId="0" borderId="0" xfId="1" applyNumberFormat="1" applyFont="1" applyFill="1" applyAlignment="1">
      <alignment horizontal="center"/>
    </xf>
    <xf numFmtId="164" fontId="11" fillId="0" borderId="0" xfId="0" applyNumberFormat="1" applyFont="1"/>
    <xf numFmtId="164" fontId="11" fillId="0" borderId="2" xfId="1" applyNumberFormat="1" applyFont="1" applyFill="1" applyBorder="1"/>
    <xf numFmtId="164" fontId="13" fillId="0" borderId="5" xfId="0" applyNumberFormat="1" applyFont="1" applyBorder="1"/>
    <xf numFmtId="164" fontId="15" fillId="0" borderId="0" xfId="6" applyNumberFormat="1" applyFont="1" applyFill="1" applyBorder="1"/>
    <xf numFmtId="164" fontId="15" fillId="0" borderId="0" xfId="5" applyNumberFormat="1" applyFont="1" applyFill="1" applyBorder="1"/>
    <xf numFmtId="164" fontId="15" fillId="0" borderId="0" xfId="4" applyNumberFormat="1" applyFont="1" applyFill="1"/>
    <xf numFmtId="164" fontId="15" fillId="0" borderId="0" xfId="6" applyNumberFormat="1" applyFont="1" applyFill="1" applyBorder="1" applyAlignment="1">
      <alignment vertical="center"/>
    </xf>
    <xf numFmtId="164" fontId="15" fillId="0" borderId="0" xfId="5" applyNumberFormat="1" applyFont="1" applyFill="1" applyBorder="1" applyAlignment="1">
      <alignment vertical="center"/>
    </xf>
    <xf numFmtId="164" fontId="15" fillId="0" borderId="1" xfId="5" applyNumberFormat="1" applyFont="1" applyFill="1" applyBorder="1"/>
    <xf numFmtId="164" fontId="15" fillId="0" borderId="1" xfId="6" applyNumberFormat="1" applyFont="1" applyFill="1" applyBorder="1"/>
    <xf numFmtId="164" fontId="15" fillId="0" borderId="0" xfId="0" applyNumberFormat="1" applyFont="1"/>
    <xf numFmtId="164" fontId="15" fillId="0" borderId="4" xfId="5" applyNumberFormat="1" applyFont="1" applyFill="1" applyBorder="1"/>
    <xf numFmtId="43" fontId="0" fillId="0" borderId="0" xfId="0" applyNumberFormat="1"/>
    <xf numFmtId="0" fontId="13" fillId="0" borderId="0" xfId="0" applyFont="1" applyAlignment="1">
      <alignment horizontal="left" vertical="center" wrapText="1"/>
    </xf>
    <xf numFmtId="167" fontId="15" fillId="0" borderId="3" xfId="4" applyNumberFormat="1" applyFont="1" applyFill="1" applyBorder="1" applyAlignment="1">
      <alignment horizontal="center"/>
    </xf>
    <xf numFmtId="167" fontId="15" fillId="0" borderId="0" xfId="4" applyNumberFormat="1" applyFont="1" applyFill="1" applyAlignment="1">
      <alignment horizontal="center" wrapText="1"/>
    </xf>
    <xf numFmtId="167" fontId="15" fillId="0" borderId="3" xfId="4" applyNumberFormat="1" applyFont="1" applyFill="1" applyBorder="1" applyAlignment="1">
      <alignment horizontal="center" wrapText="1"/>
    </xf>
    <xf numFmtId="43" fontId="13" fillId="0" borderId="0" xfId="0" applyNumberFormat="1" applyFont="1"/>
  </cellXfs>
  <cellStyles count="7">
    <cellStyle name="Comma 2" xfId="3" xr:uid="{C7E7A6DF-4700-44B1-9E3A-6CE423C36B79}"/>
    <cellStyle name="Comma_Worksheet in D: Mis documentos Clientes 2003 Holanda Informes Brenntag-Informe2002-2001" xfId="6" xr:uid="{0C59D3EE-A276-4A70-90FB-F207EBC65B73}"/>
    <cellStyle name="Millares 10" xfId="1" xr:uid="{C953C60B-77E0-400E-8369-54C1E36C128D}"/>
    <cellStyle name="Millares 11" xfId="5" xr:uid="{BDF2555F-9400-47C8-A4C0-C9B1EC72EBCB}"/>
    <cellStyle name="Millares 2" xfId="4" xr:uid="{8857EF77-9B83-4139-9E30-1B5A9B05690A}"/>
    <cellStyle name="Normal" xfId="0" builtinId="0"/>
    <cellStyle name="Normal 2 10" xfId="2" xr:uid="{7A352676-CC09-49E7-9E72-5A2CA9FCA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idas" refreshedDate="43908.778167013887" createdVersion="6" refreshedVersion="6" minRefreshableVersion="3" recordCount="1377" xr:uid="{893692B6-5C86-4CEE-8428-6F52FDC6D55D}">
  <cacheSource type="worksheet">
    <worksheetSource ref="A1:F1378" sheet="BALANCE"/>
  </cacheSource>
  <cacheFields count="6">
    <cacheField name="numero" numFmtId="0">
      <sharedItems containsSemiMixedTypes="0" containsString="0" containsNumber="1" containsInteger="1" minValue="6" maxValue="22290"/>
    </cacheField>
    <cacheField name="nombre de cuenta" numFmtId="0">
      <sharedItems/>
    </cacheField>
    <cacheField name="cuenta" numFmtId="49">
      <sharedItems/>
    </cacheField>
    <cacheField name="asosiacion" numFmtId="0">
      <sharedItems count="46">
        <s v="Efectivo y equivalente de efectivo"/>
        <s v="Inversiones mantenidas hasta el vencimiento"/>
        <s v="Cuentas por cobrar clientes"/>
        <s v="Cuentas por cobrar clientes - provisión incobrables"/>
        <s v="Cuentas por cobrar relacionadas"/>
        <s v="Otras cuentas por cobrar"/>
        <s v="Impuestos por recuperar"/>
        <s v="Activos Financieros a valor razonable"/>
        <s v="Anticipo a proveedores"/>
        <s v="Inventario"/>
        <s v="Inventario - importaciones en tránsito"/>
        <s v="PPE"/>
        <s v="Propiedades de Inversión"/>
        <s v="Intangible"/>
        <s v="Inversiones en subsidiarias y asociadas"/>
        <s v="Otros activos"/>
        <s v="Derechos Fiduciarios"/>
        <s v="ACTIVO POR  IMPUESTO DIFERIDO"/>
        <s v="Otras cuentas por cobrar l/p"/>
        <s v="Otros impuestos por pagar"/>
        <s v="Otras cuentas por pagar"/>
        <s v="Beneficios sociales c/p"/>
        <s v="Proveedores"/>
        <s v="Obligaciones financieras c/p"/>
        <s v="Valores emitidos c/p"/>
        <s v="Cuentas por pagar relacionadas"/>
        <s v="Pasivo de contrato - Ingresos diferidos"/>
        <s v="Pasivo de contrato - Anticipo de clientes"/>
        <s v="Jubilación Patronal y bonifcación por desahucio"/>
        <s v="Proveedores l/p"/>
        <s v="Obligaciones financieras l/p"/>
        <s v="Pasivo de contrato - Ingresos diferidos l/p"/>
        <s v="Cuentas por pagar relacionadas l/p"/>
        <s v="Valores emitidos l/p"/>
        <s v="Otras cuentas por pagar l/p"/>
        <s v="Pasivo contingente l/p"/>
        <s v="Patrimonio - Capital Social"/>
        <s v="Patrimonio - Aporte para futuras capitalizaciones"/>
        <s v="Patrimonio - Reservas"/>
        <s v="Patrimonio - Resultados acumulados"/>
        <s v="Ventas"/>
        <s v="Costo de ventas"/>
        <s v="Gastos de administración y venta"/>
        <s v="Gastos financieros"/>
        <s v="Otros ingresos"/>
        <s v="Otros egresos"/>
      </sharedItems>
    </cacheField>
    <cacheField name="estado" numFmtId="0">
      <sharedItems containsSemiMixedTypes="0" containsString="0" containsNumber="1" containsInteger="1" minValue="6" maxValue="6"/>
    </cacheField>
    <cacheField name="valor" numFmtId="0">
      <sharedItems containsSemiMixedTypes="0" containsString="0" containsNumber="1" minValue="-80431370.069999993" maxValue="97316488.31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7">
  <r>
    <n v="6"/>
    <s v="      CAJA GENERAL"/>
    <s v="1-1-1-01-01-001"/>
    <x v="0"/>
    <n v="6"/>
    <n v="3250.17"/>
  </r>
  <r>
    <n v="8"/>
    <s v="      DEPOSITOS  EN TRANSITO"/>
    <s v="1-1-1-01-01-002"/>
    <x v="0"/>
    <n v="6"/>
    <n v="0"/>
  </r>
  <r>
    <n v="11"/>
    <s v="      CAJA CHICA GUAYAQUIL"/>
    <s v="1-1-1-01-02-001"/>
    <x v="0"/>
    <n v="6"/>
    <n v="2000"/>
  </r>
  <r>
    <n v="13"/>
    <s v="      CAJA CHICA MANTA"/>
    <s v="1-1-1-01-02-002"/>
    <x v="0"/>
    <n v="6"/>
    <n v="1000"/>
  </r>
  <r>
    <n v="15"/>
    <s v="      CAJA CHICA CUENCA"/>
    <s v="1-1-1-01-02-003"/>
    <x v="0"/>
    <n v="6"/>
    <n v="2300"/>
  </r>
  <r>
    <n v="17"/>
    <s v="      CAJA CHICA  SALINAS"/>
    <s v="1-1-1-01-02-004"/>
    <x v="0"/>
    <n v="6"/>
    <n v="1000"/>
  </r>
  <r>
    <n v="19"/>
    <s v="      CAJA CHICA QUEVEDO"/>
    <s v="1-1-1-01-02-005"/>
    <x v="0"/>
    <n v="6"/>
    <n v="1000"/>
  </r>
  <r>
    <n v="21"/>
    <s v="      CAJA CHICA QUITO"/>
    <s v="1-1-1-01-02-006"/>
    <x v="0"/>
    <n v="6"/>
    <n v="5000"/>
  </r>
  <r>
    <n v="23"/>
    <s v="      CAJA CHICA LOJA"/>
    <s v="1-1-1-01-02-007"/>
    <x v="0"/>
    <n v="6"/>
    <n v="1900"/>
  </r>
  <r>
    <n v="25"/>
    <s v="      CAJA CHICA ONNET- COLONCORP"/>
    <s v="1-1-1-01-02-008"/>
    <x v="0"/>
    <n v="6"/>
    <n v="1000"/>
  </r>
  <r>
    <n v="27"/>
    <s v="      CAJA CHICA  MACHALA"/>
    <s v="1-1-1-01-02-009"/>
    <x v="0"/>
    <n v="6"/>
    <n v="500"/>
  </r>
  <r>
    <n v="29"/>
    <s v="      CAJA CHICA GALAPAGOS"/>
    <s v="1-1-1-01-02-010"/>
    <x v="0"/>
    <n v="6"/>
    <n v="500"/>
  </r>
  <r>
    <n v="31"/>
    <s v="      CAJA CHICA CAMPAMENTO"/>
    <s v="1-1-1-01-02-012"/>
    <x v="0"/>
    <n v="6"/>
    <n v="2700"/>
  </r>
  <r>
    <n v="33"/>
    <s v="      CAJA CHICA MILAGRO"/>
    <s v="1-1-1-01-02-013"/>
    <x v="0"/>
    <n v="6"/>
    <n v="150"/>
  </r>
  <r>
    <n v="36"/>
    <s v="      BANCO DEL PACIFICO"/>
    <s v="1-1-1-01-03-001"/>
    <x v="0"/>
    <n v="6"/>
    <n v="50861.94"/>
  </r>
  <r>
    <n v="38"/>
    <s v="      BANCO PRODUBANCO"/>
    <s v="1-1-1-01-03-002"/>
    <x v="0"/>
    <n v="6"/>
    <n v="171692.85"/>
  </r>
  <r>
    <n v="40"/>
    <s v="      BANCO PICHINCHA #312131210-4"/>
    <s v="1-1-1-01-03-003"/>
    <x v="0"/>
    <n v="6"/>
    <n v="-47071.44"/>
  </r>
  <r>
    <n v="42"/>
    <s v="      BANCO AMAZONAS CTE#350"/>
    <s v="1-1-1-01-03-004"/>
    <x v="0"/>
    <n v="6"/>
    <n v="442843.68"/>
  </r>
  <r>
    <n v="44"/>
    <s v="      BANCO INTERNACIONAL"/>
    <s v="1-1-1-01-03-005"/>
    <x v="0"/>
    <n v="6"/>
    <n v="78080.600000000006"/>
  </r>
  <r>
    <n v="46"/>
    <s v="      BANCO GUAYAQUIL #141145-4"/>
    <s v="1-1-1-01-03-006"/>
    <x v="0"/>
    <n v="6"/>
    <n v="1836713.44"/>
  </r>
  <r>
    <n v="48"/>
    <s v="      BANCO PICHINCHA UIO3190"/>
    <s v="1-1-1-01-03-007"/>
    <x v="0"/>
    <n v="6"/>
    <n v="7289.29"/>
  </r>
  <r>
    <n v="50"/>
    <s v="      BANCO DE GUAYAQUIL #155034-9"/>
    <s v="1-1-1-01-03-008"/>
    <x v="0"/>
    <n v="6"/>
    <n v="10798.97"/>
  </r>
  <r>
    <n v="52"/>
    <s v="      BANCO DEL AUSTRO"/>
    <s v="1-1-1-01-03-009"/>
    <x v="0"/>
    <n v="6"/>
    <n v="1667306.73"/>
  </r>
  <r>
    <n v="54"/>
    <s v="      BANCO PRODUBANCO#12000628074"/>
    <s v="1-1-1-01-03-010"/>
    <x v="0"/>
    <n v="6"/>
    <n v="249.02"/>
  </r>
  <r>
    <n v="56"/>
    <s v="      BANCO DE LOJA"/>
    <s v="1-1-1-01-03-011"/>
    <x v="0"/>
    <n v="6"/>
    <n v="-2809.75"/>
  </r>
  <r>
    <n v="58"/>
    <s v="      BANCO DE GUAYAQUIL #904126-5"/>
    <s v="1-1-1-01-03-012"/>
    <x v="0"/>
    <n v="6"/>
    <n v="198"/>
  </r>
  <r>
    <n v="60"/>
    <s v="      BANCO NACIONAL DEL FOMENTO 80587768"/>
    <s v="1-1-1-01-03-014"/>
    <x v="0"/>
    <n v="6"/>
    <n v="90.66"/>
  </r>
  <r>
    <n v="62"/>
    <s v="      HELM  BANK # 1040112643"/>
    <s v="1-1-1-01-03-016"/>
    <x v="0"/>
    <n v="6"/>
    <n v="917.6"/>
  </r>
  <r>
    <n v="64"/>
    <s v="      TRANSFERENCIAS ENTRE CUENTAS TRANSI"/>
    <s v="1-1-1-01-03-017"/>
    <x v="0"/>
    <n v="6"/>
    <n v="-5166.3500000000004"/>
  </r>
  <r>
    <n v="66"/>
    <s v="      BANCO DE MACHALA CTA.CTE.# 10700323"/>
    <s v="1-1-1-01-03-018"/>
    <x v="0"/>
    <n v="6"/>
    <n v="1071596.92"/>
  </r>
  <r>
    <n v="68"/>
    <s v="      BANCO PICHINCHA C.A. MIAMI"/>
    <s v="1-1-1-01-03-019"/>
    <x v="0"/>
    <n v="6"/>
    <n v="5906.71"/>
  </r>
  <r>
    <n v="70"/>
    <s v="      BANCO BOLIVARIANO #0005271333"/>
    <s v="1-1-1-01-03-020"/>
    <x v="0"/>
    <n v="6"/>
    <n v="245758.02"/>
  </r>
  <r>
    <n v="72"/>
    <s v="      BANCO DEL PACIFICO #753554-6"/>
    <s v="1-1-1-01-03-021"/>
    <x v="0"/>
    <n v="6"/>
    <n v="1000"/>
  </r>
  <r>
    <n v="74"/>
    <s v="      BCO AMAZONAS AHORRO 4502316902"/>
    <s v="1-1-1-01-03-022"/>
    <x v="0"/>
    <n v="6"/>
    <n v="8885.86"/>
  </r>
  <r>
    <n v="76"/>
    <s v="      BANCO INTERNACIONAL AHORROS"/>
    <s v="1-1-1-01-03-024"/>
    <x v="0"/>
    <n v="6"/>
    <n v="32533.79"/>
  </r>
  <r>
    <n v="78"/>
    <s v="      BANCO DEL LITORAL  # 36617"/>
    <s v="1-1-1-01-03-025"/>
    <x v="0"/>
    <n v="6"/>
    <n v="-894.77"/>
  </r>
  <r>
    <n v="80"/>
    <s v="      COOPERATIVA JPE  AHO# 406067223809"/>
    <s v="1-1-1-01-03-026"/>
    <x v="0"/>
    <n v="6"/>
    <n v="796.14"/>
  </r>
  <r>
    <n v="82"/>
    <s v="      BCO. PROCREDIT CTA. AHO.# 120101162"/>
    <s v="1-1-1-01-03-029"/>
    <x v="0"/>
    <n v="6"/>
    <n v="6081.24"/>
  </r>
  <r>
    <n v="84"/>
    <s v="      MERRILL LYNCH"/>
    <s v="1-1-1-01-03-030"/>
    <x v="0"/>
    <n v="6"/>
    <n v="2874"/>
  </r>
  <r>
    <n v="86"/>
    <s v="      BANCO MACHALA CTA. AHO. #1071091410"/>
    <s v="1-1-1-01-03-031"/>
    <x v="0"/>
    <n v="6"/>
    <n v="50788.29"/>
  </r>
  <r>
    <n v="88"/>
    <s v="      COOPERATIVA SANTA ROSA #102200199"/>
    <s v="1-1-1-01-03-032"/>
    <x v="0"/>
    <n v="6"/>
    <n v="5505.71"/>
  </r>
  <r>
    <n v="92"/>
    <s v="      INVERSION BCO. PICHINCHA"/>
    <s v="1-1-1-02-01-001"/>
    <x v="1"/>
    <n v="6"/>
    <n v="410147.94"/>
  </r>
  <r>
    <n v="94"/>
    <s v="      INVERSION BCO GUAYAQUIL"/>
    <s v="1-1-1-02-01-002"/>
    <x v="1"/>
    <n v="6"/>
    <n v="217709.71"/>
  </r>
  <r>
    <n v="96"/>
    <s v="      INVERSION BCO. PICHINCHA QTO."/>
    <s v="1-1-1-02-01-003"/>
    <x v="1"/>
    <n v="6"/>
    <n v="702966.26"/>
  </r>
  <r>
    <n v="98"/>
    <s v="      INVERSION ADM. FONDOS Y FIDEICOMISO"/>
    <s v="1-1-1-02-01-004"/>
    <x v="1"/>
    <n v="6"/>
    <n v="2.52"/>
  </r>
  <r>
    <n v="100"/>
    <s v="      INVERSION PRODUBANCO"/>
    <s v="1-1-1-02-01-005"/>
    <x v="1"/>
    <n v="6"/>
    <n v="26552.68"/>
  </r>
  <r>
    <n v="102"/>
    <s v="      INVERSION AUSTRO"/>
    <s v="1-1-1-02-01-006"/>
    <x v="1"/>
    <n v="6"/>
    <n v="2117.83"/>
  </r>
  <r>
    <n v="104"/>
    <s v="      INVERSION BANCO DE MACHALA"/>
    <s v="1-1-1-02-01-008"/>
    <x v="1"/>
    <n v="6"/>
    <n v="1786022.88"/>
  </r>
  <r>
    <n v="106"/>
    <s v="      INVERSION BCO BOLIVARIANO"/>
    <s v="1-1-1-02-01-011"/>
    <x v="1"/>
    <n v="6"/>
    <n v="5166.3500000000004"/>
  </r>
  <r>
    <n v="108"/>
    <s v="      INVERSION BCO AMAZONAS"/>
    <s v="1-1-1-02-01-012"/>
    <x v="1"/>
    <n v="6"/>
    <n v="208102.67"/>
  </r>
  <r>
    <n v="112"/>
    <s v="      CLIENTES  POR COBRAR"/>
    <s v="1-1-1-03-01-001"/>
    <x v="2"/>
    <n v="6"/>
    <n v="12704657.32"/>
  </r>
  <r>
    <n v="114"/>
    <s v="      PROVISION INCOBRABLES"/>
    <s v="1-1-1-03-01-002"/>
    <x v="3"/>
    <n v="6"/>
    <n v="-1805531.03"/>
  </r>
  <r>
    <n v="116"/>
    <s v="      DEP. SIN SOPORTE BCO INTERNACIONAL"/>
    <s v="1-1-1-03-01-004"/>
    <x v="2"/>
    <n v="6"/>
    <n v="-2204.2399999999998"/>
  </r>
  <r>
    <n v="118"/>
    <s v="      DEP. SIN SOPORTE BCO DEL PICHINCHA"/>
    <s v="1-1-1-03-01-005"/>
    <x v="2"/>
    <n v="6"/>
    <n v="38569.589999999997"/>
  </r>
  <r>
    <n v="120"/>
    <s v="      DEP. SIN SOPORTE BCO DE GUAYAQUIL"/>
    <s v="1-1-1-03-01-006"/>
    <x v="2"/>
    <n v="6"/>
    <n v="-422086.04"/>
  </r>
  <r>
    <n v="122"/>
    <s v="      DEP. SIN SOPORTE BCO  AMAZONAS"/>
    <s v="1-1-1-03-01-007"/>
    <x v="2"/>
    <n v="6"/>
    <n v="97772.17"/>
  </r>
  <r>
    <n v="124"/>
    <s v="      DEP. SIN SOPORTE BCO PRODUBANCO"/>
    <s v="1-1-1-03-01-008"/>
    <x v="2"/>
    <n v="6"/>
    <n v="-108578.6"/>
  </r>
  <r>
    <n v="126"/>
    <s v="      DEP. SIN SOPORTE BCO PACIFICO"/>
    <s v="1-1-1-03-01-009"/>
    <x v="2"/>
    <n v="6"/>
    <n v="50991.54"/>
  </r>
  <r>
    <n v="128"/>
    <s v="      DEP. SIN SOPORTE BANCO AUSTRO"/>
    <s v="1-1-1-03-01-010"/>
    <x v="2"/>
    <n v="6"/>
    <n v="-79391.399999999994"/>
  </r>
  <r>
    <n v="130"/>
    <s v="      DEP. SIN SOPORTE BCO TERRABANK"/>
    <s v="1-1-1-03-01-011"/>
    <x v="2"/>
    <n v="6"/>
    <n v="11673.58"/>
  </r>
  <r>
    <n v="132"/>
    <s v="      DEP. SIN SOPORTE BANCO DE LOJA"/>
    <s v="1-1-1-03-01-012"/>
    <x v="2"/>
    <n v="6"/>
    <n v="69.260000000000005"/>
  </r>
  <r>
    <n v="134"/>
    <s v="      DEP. SIN SOPORTE BCO PICHICHA QTO"/>
    <s v="1-1-1-03-01-013"/>
    <x v="2"/>
    <n v="6"/>
    <n v="-312326.95"/>
  </r>
  <r>
    <n v="136"/>
    <s v="      DEP. SIN SOPORTE BCO GQUIL SUEL"/>
    <s v="1-1-1-03-01-015"/>
    <x v="2"/>
    <n v="6"/>
    <n v="-3738.59"/>
  </r>
  <r>
    <n v="138"/>
    <s v="      DEP. SIN SOPORTE BANCO RUMIÑAHUI"/>
    <s v="1-1-1-03-01-018"/>
    <x v="2"/>
    <n v="6"/>
    <n v="-38725.440000000002"/>
  </r>
  <r>
    <n v="140"/>
    <s v="      DEP. SIN SOPORTE HELM BANK"/>
    <s v="1-1-1-03-01-022"/>
    <x v="2"/>
    <n v="6"/>
    <n v="27451"/>
  </r>
  <r>
    <n v="142"/>
    <s v="      DEP. SIN  SOPORTE BCO MACHALA"/>
    <s v="1-1-1-03-01-023"/>
    <x v="2"/>
    <n v="6"/>
    <n v="20710.18"/>
  </r>
  <r>
    <n v="144"/>
    <s v="      DEP. SIN SOPORTE PRODUBANCO AHORROS"/>
    <s v="1-1-1-03-01-024"/>
    <x v="2"/>
    <n v="6"/>
    <n v="27757.31"/>
  </r>
  <r>
    <n v="146"/>
    <s v="      PROTESTOS"/>
    <s v="1-1-1-03-01-025"/>
    <x v="2"/>
    <n v="6"/>
    <n v="0"/>
  </r>
  <r>
    <n v="148"/>
    <s v="      DEP. SIN SOPORTE BCO BOLIVARIANO"/>
    <s v="1-1-1-03-01-026"/>
    <x v="2"/>
    <n v="6"/>
    <n v="-131101.75"/>
  </r>
  <r>
    <n v="150"/>
    <s v="      DEP. SIN SOPORTE BCO PACIFICO 02"/>
    <s v="1-1-1-03-01-027"/>
    <x v="2"/>
    <n v="6"/>
    <n v="2814.25"/>
  </r>
  <r>
    <n v="152"/>
    <s v="      DEP. SIN SOPORTE AMAZONAS AHORRO"/>
    <s v="1-1-1-03-01-028"/>
    <x v="2"/>
    <n v="6"/>
    <n v="2302.0500000000002"/>
  </r>
  <r>
    <n v="154"/>
    <s v="      DEPOST. SIN SOPORTE BCO BOLIV. PANA"/>
    <s v="1-1-1-03-01-029"/>
    <x v="2"/>
    <n v="6"/>
    <n v="302.5"/>
  </r>
  <r>
    <n v="156"/>
    <s v="      DEP. SIN SOPORTE  COOPERATIVA JPE"/>
    <s v="1-1-1-03-01-031"/>
    <x v="2"/>
    <n v="6"/>
    <n v="-27.47"/>
  </r>
  <r>
    <n v="158"/>
    <s v="      DEPOSITOS SOPORTE PICHINCHA MIAMI"/>
    <s v="1-1-1-03-01-032"/>
    <x v="2"/>
    <n v="6"/>
    <n v="-4851.74"/>
  </r>
  <r>
    <n v="160"/>
    <s v="      DEPOSITOS SIN SOPORTE BCO LITORAL"/>
    <s v="1-1-1-03-01-033"/>
    <x v="2"/>
    <n v="6"/>
    <n v="-1487.6"/>
  </r>
  <r>
    <n v="162"/>
    <s v="      DEPOSITO SOPORTE INTERNACIONAL 2AHO"/>
    <s v="1-1-1-03-01-034"/>
    <x v="2"/>
    <n v="6"/>
    <n v="1034.48"/>
  </r>
  <r>
    <n v="164"/>
    <s v="      DEP SIN SOPORTE PROCREDIT"/>
    <s v="1-1-1-03-01-036"/>
    <x v="2"/>
    <n v="6"/>
    <n v="-5425.64"/>
  </r>
  <r>
    <n v="166"/>
    <s v="      DEP. SIN SOPORTE COOP. STA. ROSA"/>
    <s v="1-1-1-03-01-038"/>
    <x v="2"/>
    <n v="6"/>
    <n v="-5492.7"/>
  </r>
  <r>
    <n v="169"/>
    <s v="      SERVICIOS TELCODATA S.A."/>
    <s v="1-1-1-03-02-001"/>
    <x v="4"/>
    <n v="6"/>
    <n v="100155.78"/>
  </r>
  <r>
    <n v="171"/>
    <s v="      CABLE ANDINO INC."/>
    <s v="1-1-1-03-02-003"/>
    <x v="4"/>
    <n v="6"/>
    <n v="2006160.71"/>
  </r>
  <r>
    <n v="173"/>
    <s v="      SECURITY  DATA SEGURIDAD EN DATO"/>
    <s v="1-1-1-03-02-004"/>
    <x v="4"/>
    <n v="6"/>
    <n v="17326.740000000002"/>
  </r>
  <r>
    <n v="175"/>
    <s v="      CONSORCIO SYSTOR TELCONET JR ELECTR"/>
    <s v="1-1-1-03-02-006"/>
    <x v="4"/>
    <n v="6"/>
    <n v="68859.11"/>
  </r>
  <r>
    <n v="177"/>
    <s v="      TRANSTELCO"/>
    <s v="1-1-1-03-02-008"/>
    <x v="4"/>
    <n v="6"/>
    <n v="0"/>
  </r>
  <r>
    <n v="179"/>
    <s v="      MEGADATOS"/>
    <s v="1-1-1-03-02-010"/>
    <x v="4"/>
    <n v="6"/>
    <n v="14392609.68"/>
  </r>
  <r>
    <n v="181"/>
    <s v="      CONSORCIO BRAVCO - TELCONET"/>
    <s v="1-1-1-03-02-011"/>
    <x v="4"/>
    <n v="6"/>
    <n v="29242.42"/>
  </r>
  <r>
    <n v="183"/>
    <s v="      CORPANDINO  CABLE  ANDIN."/>
    <s v="1-1-1-03-02-013"/>
    <x v="4"/>
    <n v="6"/>
    <n v="374910.22"/>
  </r>
  <r>
    <n v="185"/>
    <s v="      SECURITATEMIT S.A."/>
    <s v="1-1-1-03-02-019"/>
    <x v="4"/>
    <n v="6"/>
    <n v="0"/>
  </r>
  <r>
    <n v="187"/>
    <s v="      CABLE ANDINO USA."/>
    <s v="1-1-1-03-02-020"/>
    <x v="4"/>
    <n v="6"/>
    <n v="150"/>
  </r>
  <r>
    <n v="189"/>
    <s v="      CAJAMARCA"/>
    <s v="1-1-1-03-02-021"/>
    <x v="4"/>
    <n v="6"/>
    <n v="104066.06"/>
  </r>
  <r>
    <n v="191"/>
    <s v="      CABLE ANDINO INC.RELACIONADA"/>
    <s v="1-1-1-03-02-022"/>
    <x v="4"/>
    <n v="6"/>
    <n v="30600"/>
  </r>
  <r>
    <n v="193"/>
    <s v="      TELSOTERRA S.A."/>
    <s v="1-1-1-03-02-024"/>
    <x v="4"/>
    <n v="6"/>
    <n v="1331732.43"/>
  </r>
  <r>
    <n v="195"/>
    <s v="      TELCONET PANAMA S.A."/>
    <s v="1-1-1-03-02-025"/>
    <x v="4"/>
    <n v="6"/>
    <n v="290145.75"/>
  </r>
  <r>
    <n v="197"/>
    <s v="      TELCONET COLOMBIA SAS"/>
    <s v="1-1-1-03-02-026"/>
    <x v="4"/>
    <n v="6"/>
    <n v="29638.93"/>
  </r>
  <r>
    <n v="199"/>
    <s v="      TELCONET GUATEMALA"/>
    <s v="1-1-1-03-02-027"/>
    <x v="4"/>
    <n v="6"/>
    <n v="16506"/>
  </r>
  <r>
    <n v="201"/>
    <s v="      LINKOTEL"/>
    <s v="1-1-1-03-02-028"/>
    <x v="4"/>
    <n v="6"/>
    <n v="381520.31"/>
  </r>
  <r>
    <n v="203"/>
    <s v="      TRANSCORPECUADOR  TRANSIRE"/>
    <s v="1-1-1-03-02-029"/>
    <x v="4"/>
    <n v="6"/>
    <n v="1744530.68"/>
  </r>
  <r>
    <n v="205"/>
    <s v="      TOMISLAV  TOPIC"/>
    <s v="1-1-1-03-02-030"/>
    <x v="4"/>
    <n v="6"/>
    <n v="5159508.6900000004"/>
  </r>
  <r>
    <n v="207"/>
    <s v="      JAN TOPIC FERAUD"/>
    <s v="1-1-1-03-02-031"/>
    <x v="4"/>
    <n v="6"/>
    <n v="4828542.6399999997"/>
  </r>
  <r>
    <n v="211"/>
    <s v="      CREDITO FARMACIAS  EMPLEADOS"/>
    <s v="1-1-1-04-01-004"/>
    <x v="5"/>
    <n v="6"/>
    <n v="1347.58"/>
  </r>
  <r>
    <n v="213"/>
    <s v="      INTERNET EMPLEADOS"/>
    <s v="1-1-1-04-01-010"/>
    <x v="5"/>
    <n v="6"/>
    <n v="57169.94"/>
  </r>
  <r>
    <n v="215"/>
    <s v="      FONDO INVERSION EMPLEADOS"/>
    <s v="1-1-1-04-01-011"/>
    <x v="5"/>
    <n v="6"/>
    <n v="49373.71"/>
  </r>
  <r>
    <n v="217"/>
    <s v="      TRIBUNAL  DE MENORES EMPLEADOS NO U"/>
    <s v="1-1-1-04-01-012"/>
    <x v="5"/>
    <n v="6"/>
    <n v="11097.77"/>
  </r>
  <r>
    <n v="219"/>
    <s v="      ANTICIPO  DE  COMISIONES"/>
    <s v="1-1-1-04-01-013"/>
    <x v="5"/>
    <n v="6"/>
    <n v="282883.49"/>
  </r>
  <r>
    <n v="221"/>
    <s v="      BCO. LITORAL  EMPLEADOS"/>
    <s v="1-1-1-04-01-016"/>
    <x v="5"/>
    <n v="6"/>
    <n v="476.73"/>
  </r>
  <r>
    <n v="223"/>
    <s v="      PRESTAMOS HIPOTECARIO EMPLEADOS"/>
    <s v="1-1-1-04-01-018"/>
    <x v="5"/>
    <n v="6"/>
    <n v="38868.39"/>
  </r>
  <r>
    <n v="225"/>
    <s v="      PRESTAMO QUIROGRAFARIO EMPLEADOS"/>
    <s v="1-1-1-04-01-019"/>
    <x v="5"/>
    <n v="6"/>
    <n v="-734.91"/>
  </r>
  <r>
    <n v="227"/>
    <s v="      BCO GUAYAQUIL EMPLEADOS"/>
    <s v="1-1-1-04-01-022"/>
    <x v="5"/>
    <n v="6"/>
    <n v="-27780.400000000001"/>
  </r>
  <r>
    <n v="229"/>
    <s v="      BCO. RUMIÑAHUI EMPLEADOS"/>
    <s v="1-1-1-04-01-024"/>
    <x v="5"/>
    <n v="6"/>
    <n v="-65597.899999999994"/>
  </r>
  <r>
    <n v="231"/>
    <s v="      PRESTAMOS A EMPLEADOS 2015"/>
    <s v="1-1-1-04-01-027"/>
    <x v="5"/>
    <n v="6"/>
    <n v="-300818.57"/>
  </r>
  <r>
    <n v="233"/>
    <s v="      CARGO EMPLEADOS POR ADQUISICIONES V"/>
    <s v="1-1-1-04-01-028"/>
    <x v="5"/>
    <n v="6"/>
    <n v="-186021.73"/>
  </r>
  <r>
    <n v="235"/>
    <s v="      SUBSIDIO EMPLEADOS X DESCONTAR"/>
    <s v="1-1-1-04-01-030"/>
    <x v="5"/>
    <n v="6"/>
    <n v="-12233.17"/>
  </r>
  <r>
    <n v="237"/>
    <s v="      DEDUCCIONES PENDIENTES"/>
    <s v="1-1-1-04-01-031"/>
    <x v="5"/>
    <n v="6"/>
    <n v="9311.74"/>
  </r>
  <r>
    <n v="239"/>
    <s v="      PROV. INCOBRABLE OTROS"/>
    <s v="1-1-1-04-01-032"/>
    <x v="5"/>
    <n v="6"/>
    <n v="-212940.38"/>
  </r>
  <r>
    <n v="242"/>
    <s v="      TOMISLAV  TOPIC GRANADOS"/>
    <s v="1-1-1-04-02-001"/>
    <x v="4"/>
    <n v="6"/>
    <n v="2955768.62"/>
  </r>
  <r>
    <n v="244"/>
    <s v="      JAN TOPIC FERAUD"/>
    <s v="1-1-1-04-02-002"/>
    <x v="4"/>
    <n v="6"/>
    <n v="7000"/>
  </r>
  <r>
    <n v="248"/>
    <s v="      1% RETENCION SOBRE VENTAS"/>
    <s v="1-1-1-05-01-003"/>
    <x v="6"/>
    <n v="6"/>
    <n v="106700.58"/>
  </r>
  <r>
    <n v="250"/>
    <s v="      2% RETENCION SOBRE  VENTAS"/>
    <s v="1-1-1-05-01-004"/>
    <x v="6"/>
    <n v="6"/>
    <n v="3338642.4"/>
  </r>
  <r>
    <n v="252"/>
    <s v="      8% RETENCION SOBRE VENTAS"/>
    <s v="1-1-1-05-01-005"/>
    <x v="6"/>
    <n v="6"/>
    <n v="150377.75"/>
  </r>
  <r>
    <n v="254"/>
    <s v="      12% I.V.A. COMPRAS BIENES"/>
    <s v="1-1-1-05-01-006"/>
    <x v="6"/>
    <n v="6"/>
    <n v="0"/>
  </r>
  <r>
    <n v="256"/>
    <s v="      12% I.V.A. COMPRAS SERVICIOS"/>
    <s v="1-1-1-05-01-007"/>
    <x v="6"/>
    <n v="6"/>
    <n v="0"/>
  </r>
  <r>
    <n v="258"/>
    <s v="      12% I.V.A. IMPORTACIONES"/>
    <s v="1-1-1-05-01-008"/>
    <x v="6"/>
    <n v="6"/>
    <n v="0"/>
  </r>
  <r>
    <n v="260"/>
    <s v="      70% RET.  I.V.A. SOBRE VENTAS"/>
    <s v="1-1-1-05-01-010"/>
    <x v="6"/>
    <n v="6"/>
    <n v="0"/>
  </r>
  <r>
    <n v="262"/>
    <s v="      IMP. DIFERIDO - CREDITO TRIBUTARIO"/>
    <s v="1-1-1-05-01-012"/>
    <x v="6"/>
    <n v="6"/>
    <n v="4637.6499999999996"/>
  </r>
  <r>
    <n v="264"/>
    <s v="      100% RET. I.V.A. SOBRE VENTAS"/>
    <s v="1-1-1-05-01-014"/>
    <x v="6"/>
    <n v="6"/>
    <n v="0"/>
  </r>
  <r>
    <n v="266"/>
    <s v="      10% RET. I.V.A. SOBRE VENTAS"/>
    <s v="1-1-1-05-01-015"/>
    <x v="6"/>
    <n v="6"/>
    <n v="0"/>
  </r>
  <r>
    <n v="268"/>
    <s v="      20% RET. IVA. SOBRE VENTAS"/>
    <s v="1-1-1-05-01-016"/>
    <x v="6"/>
    <n v="6"/>
    <n v="0"/>
  </r>
  <r>
    <n v="270"/>
    <s v="      RETENCION CLIENTES DEL EXTERIOR"/>
    <s v="1-1-1-05-01-022"/>
    <x v="6"/>
    <n v="6"/>
    <n v="8280"/>
  </r>
  <r>
    <n v="274"/>
    <s v="      EMTELSUR S.A. (SAMUEL VALAREZO)"/>
    <s v="1-1-1-06-01-005"/>
    <x v="6"/>
    <n v="6"/>
    <n v="3276.28"/>
  </r>
  <r>
    <n v="276"/>
    <s v="      ARQ. JUBICA TOPIC G."/>
    <s v="1-1-1-06-01-015"/>
    <x v="5"/>
    <n v="6"/>
    <n v="7170"/>
  </r>
  <r>
    <n v="278"/>
    <s v="      CTA. INTEGRACION DE CAPITAL DATACEN"/>
    <s v="1-1-1-06-01-017"/>
    <x v="5"/>
    <n v="6"/>
    <n v="1500"/>
  </r>
  <r>
    <n v="280"/>
    <s v="      IVONNE GARCIA SANCHEZ"/>
    <s v="1-1-1-06-01-019"/>
    <x v="5"/>
    <n v="6"/>
    <n v="13000.71"/>
  </r>
  <r>
    <n v="282"/>
    <s v="      EMPRESA ELECTRICA DE GUAYAQUIL"/>
    <s v="1-1-1-06-01-027"/>
    <x v="5"/>
    <n v="6"/>
    <n v="264942.40000000002"/>
  </r>
  <r>
    <n v="284"/>
    <s v="      FIDEICOMISO MERCANTIL OPTIMIZA"/>
    <s v="1-1-1-06-01-039"/>
    <x v="5"/>
    <n v="6"/>
    <n v="29926.45"/>
  </r>
  <r>
    <n v="286"/>
    <s v="      INVERSION MERRY LYNCH C/P"/>
    <s v="1-1-1-06-01-040"/>
    <x v="7"/>
    <n v="6"/>
    <n v="11919.01"/>
  </r>
  <r>
    <n v="288"/>
    <s v="      NETSPEED S.A."/>
    <s v="1-1-1-06-01-043"/>
    <x v="4"/>
    <n v="6"/>
    <n v="926854.62"/>
  </r>
  <r>
    <n v="290"/>
    <s v="      HIPASAT"/>
    <s v="1-1-1-06-01-049"/>
    <x v="5"/>
    <n v="6"/>
    <n v="0"/>
  </r>
  <r>
    <n v="292"/>
    <s v="      GALVAN INVESTMEN GROUP"/>
    <s v="1-1-1-06-01-052"/>
    <x v="5"/>
    <n v="6"/>
    <n v="0"/>
  </r>
  <r>
    <n v="294"/>
    <s v="      MARIA LUZMILA TOSCANO JARAMILLO"/>
    <s v="1-1-1-06-01-053"/>
    <x v="5"/>
    <n v="6"/>
    <n v="1000"/>
  </r>
  <r>
    <n v="296"/>
    <s v="      MAYI CAROL SANCHEZ BUSTAMANTE"/>
    <s v="1-1-1-06-01-058"/>
    <x v="5"/>
    <n v="6"/>
    <n v="200"/>
  </r>
  <r>
    <n v="298"/>
    <s v="      MARIA PIEDAD DEL POZO ACOSTA"/>
    <s v="1-1-1-06-01-067"/>
    <x v="5"/>
    <n v="6"/>
    <n v="17780.810000000001"/>
  </r>
  <r>
    <n v="300"/>
    <s v="      ECUADESCUENTO POR COBRAR"/>
    <s v="1-1-1-06-01-073"/>
    <x v="5"/>
    <n v="6"/>
    <n v="90.02"/>
  </r>
  <r>
    <n v="302"/>
    <s v="      ECUASISTEMAS S.A."/>
    <s v="1-1-1-06-01-074"/>
    <x v="5"/>
    <n v="6"/>
    <n v="0"/>
  </r>
  <r>
    <n v="304"/>
    <s v="      ROSARIO DE FATIMA FIERRO MONTAÑO"/>
    <s v="1-1-1-06-01-077"/>
    <x v="5"/>
    <n v="6"/>
    <n v="200"/>
  </r>
  <r>
    <n v="306"/>
    <s v="      ODALYS MAXURAIDA PINCAY ANDRADE"/>
    <s v="1-1-1-06-01-078"/>
    <x v="5"/>
    <n v="6"/>
    <n v="-103"/>
  </r>
  <r>
    <n v="308"/>
    <s v="      TANIA AVILA MORENO"/>
    <s v="1-1-1-06-01-079"/>
    <x v="5"/>
    <n v="6"/>
    <n v="7534.38"/>
  </r>
  <r>
    <n v="310"/>
    <s v="      JASON FERNANDO CABRERA DAVILA"/>
    <s v="1-1-1-06-01-080"/>
    <x v="5"/>
    <n v="6"/>
    <n v="0.01"/>
  </r>
  <r>
    <n v="312"/>
    <s v="      KARIN ELIZABETH TORRES COBOS"/>
    <s v="1-1-1-06-01-085"/>
    <x v="5"/>
    <n v="6"/>
    <n v="4137.1400000000003"/>
  </r>
  <r>
    <n v="314"/>
    <s v="      INES MARIA GARCIA VENEGAS"/>
    <s v="1-1-1-06-01-086"/>
    <x v="5"/>
    <n v="6"/>
    <n v="82.75"/>
  </r>
  <r>
    <n v="316"/>
    <s v="      JULIO ALEJANDRO PEÑALOZA BRITO"/>
    <s v="1-1-1-06-01-087"/>
    <x v="5"/>
    <n v="6"/>
    <n v="4134.3500000000004"/>
  </r>
  <r>
    <n v="318"/>
    <s v="      LINKOTEL CXC"/>
    <s v="1-1-1-06-01-155"/>
    <x v="4"/>
    <n v="6"/>
    <n v="129109.53"/>
  </r>
  <r>
    <n v="320"/>
    <s v="      BRUXEDKIN S.A. (PROYECTO TECA)"/>
    <s v="1-1-1-06-01-157"/>
    <x v="4"/>
    <n v="6"/>
    <n v="5813218.4800000004"/>
  </r>
  <r>
    <n v="322"/>
    <s v="      BETTY RITA ECHEVERRIA LEROUX"/>
    <s v="1-1-1-06-01-160"/>
    <x v="5"/>
    <n v="6"/>
    <n v="3494.82"/>
  </r>
  <r>
    <n v="324"/>
    <s v="      GABRIELA MACIAS ULLOA"/>
    <s v="1-1-1-06-01-164"/>
    <x v="5"/>
    <n v="6"/>
    <n v="20000"/>
  </r>
  <r>
    <n v="326"/>
    <s v="      LUIS ALFONSO FAJARDO ABAMBARA"/>
    <s v="1-1-1-06-01-168"/>
    <x v="5"/>
    <n v="6"/>
    <n v="1870.04"/>
  </r>
  <r>
    <n v="328"/>
    <s v="      MARCLUB S.A."/>
    <s v="1-1-1-06-01-169"/>
    <x v="5"/>
    <n v="6"/>
    <n v="22763.78"/>
  </r>
  <r>
    <n v="330"/>
    <s v="      SILVIA ISABEL PAREDES VALLEJO"/>
    <s v="1-1-1-06-01-171"/>
    <x v="5"/>
    <n v="6"/>
    <n v="5057.59"/>
  </r>
  <r>
    <n v="332"/>
    <s v="      TRANSCORPECUADOR - TRANSIRE"/>
    <s v="1-1-1-06-01-173"/>
    <x v="5"/>
    <n v="6"/>
    <n v="310.66000000000003"/>
  </r>
  <r>
    <n v="334"/>
    <s v="      MONICA MERCEDES FLORES FRANCO"/>
    <s v="1-1-1-06-01-175"/>
    <x v="5"/>
    <n v="6"/>
    <n v="0"/>
  </r>
  <r>
    <n v="336"/>
    <s v="      MEGA SECURITY (PANAMÁ)"/>
    <s v="1-1-1-06-01-176"/>
    <x v="5"/>
    <n v="6"/>
    <n v="218000"/>
  </r>
  <r>
    <n v="338"/>
    <s v="      TRADELAND S.A."/>
    <s v="1-1-1-06-01-177"/>
    <x v="5"/>
    <n v="6"/>
    <n v="3969"/>
  </r>
  <r>
    <n v="340"/>
    <s v="      PROVISION DETERIORO CTA X COB DIVER"/>
    <s v="1-1-1-06-01-180"/>
    <x v="5"/>
    <n v="6"/>
    <n v="-1773555.6"/>
  </r>
  <r>
    <n v="342"/>
    <s v="      IRIS PRISCILA BOHORQUEZ BARRETO"/>
    <s v="1-1-1-06-01-181"/>
    <x v="5"/>
    <n v="6"/>
    <n v="990.52"/>
  </r>
  <r>
    <n v="344"/>
    <s v="      FRECRESA S.A."/>
    <s v="1-1-1-06-01-182"/>
    <x v="5"/>
    <n v="6"/>
    <n v="142000"/>
  </r>
  <r>
    <n v="346"/>
    <s v="      TRANSATLANTIC  SISTEMS SOLUTION"/>
    <s v="1-1-1-06-01-186"/>
    <x v="5"/>
    <n v="6"/>
    <n v="0"/>
  </r>
  <r>
    <n v="348"/>
    <s v="      GUILLERMO ANTONIO CASTRO DAGER"/>
    <s v="1-1-1-06-01-188"/>
    <x v="5"/>
    <n v="6"/>
    <n v="0"/>
  </r>
  <r>
    <n v="350"/>
    <s v="      EVISA  VELASCO Y LUQUE REPRESENTACI"/>
    <s v="1-1-1-06-01-189"/>
    <x v="5"/>
    <n v="6"/>
    <n v="141250"/>
  </r>
  <r>
    <n v="352"/>
    <s v="      ANA KATHERINE LAPENTTY NEIRA"/>
    <s v="1-1-1-06-01-190"/>
    <x v="5"/>
    <n v="6"/>
    <n v="5000"/>
  </r>
  <r>
    <n v="354"/>
    <s v="      OASIS FACTOR POR COBRAR"/>
    <s v="1-1-1-06-01-191"/>
    <x v="5"/>
    <n v="6"/>
    <n v="5943.86"/>
  </r>
  <r>
    <n v="356"/>
    <s v="      PAULINA GUADALUPE GOYES CALISPA"/>
    <s v="1-1-1-06-01-192"/>
    <x v="5"/>
    <n v="6"/>
    <n v="0"/>
  </r>
  <r>
    <n v="358"/>
    <s v="      HELDER EULOGIO QUEZADA RODRIGUEZ"/>
    <s v="1-1-1-06-01-193"/>
    <x v="5"/>
    <n v="6"/>
    <n v="0"/>
  </r>
  <r>
    <n v="360"/>
    <s v="      TANNIA JACINTA CRESPIN CRESPIN"/>
    <s v="1-1-1-06-01-194"/>
    <x v="5"/>
    <n v="6"/>
    <n v="300"/>
  </r>
  <r>
    <n v="362"/>
    <s v="      MARIA TERESA JARAMILLO GUZMAN"/>
    <s v="1-1-1-06-01-195"/>
    <x v="5"/>
    <n v="6"/>
    <n v="1710"/>
  </r>
  <r>
    <n v="364"/>
    <s v="      MARTHA GUADALUPE MENA SILVA"/>
    <s v="1-1-1-06-01-196"/>
    <x v="5"/>
    <n v="6"/>
    <n v="120000"/>
  </r>
  <r>
    <n v="366"/>
    <s v="      MIRONOVA CASA DEL SOL"/>
    <s v="1-1-1-06-01-197"/>
    <x v="5"/>
    <n v="6"/>
    <n v="530000"/>
  </r>
  <r>
    <n v="368"/>
    <s v="      T.C. PACIFICARD # 865394"/>
    <s v="1-1-1-06-01-198"/>
    <x v="5"/>
    <n v="6"/>
    <n v="18867.240000000002"/>
  </r>
  <r>
    <n v="370"/>
    <s v="      REEMBOLSO POR  FACTURAR"/>
    <s v="1-1-1-06-01-200"/>
    <x v="5"/>
    <n v="6"/>
    <n v="40357.14"/>
  </r>
  <r>
    <n v="372"/>
    <s v="      SATELITES MEXICANOS S.A DE C.V."/>
    <s v="1-1-1-06-01-201"/>
    <x v="5"/>
    <n v="6"/>
    <n v="32200"/>
  </r>
  <r>
    <n v="374"/>
    <s v="      SONARSOUCE"/>
    <s v="1-1-1-06-01-202"/>
    <x v="5"/>
    <n v="6"/>
    <n v="4000"/>
  </r>
  <r>
    <n v="376"/>
    <s v="      LINKEDIN IRELAND UNILIMITED COMPANY"/>
    <s v="1-1-1-06-01-203"/>
    <x v="5"/>
    <n v="6"/>
    <n v="3588.89"/>
  </r>
  <r>
    <n v="378"/>
    <s v="      DENWA TECHNOLOGY CORP."/>
    <s v="1-1-1-06-01-205"/>
    <x v="5"/>
    <n v="6"/>
    <n v="585.21"/>
  </r>
  <r>
    <n v="380"/>
    <s v="      MINISTERIO DE TRABAJO"/>
    <s v="1-1-1-06-01-206"/>
    <x v="5"/>
    <n v="6"/>
    <n v="1300"/>
  </r>
  <r>
    <n v="383"/>
    <s v="      FAUSTO  BENALCAZAR"/>
    <s v="1-1-1-06-02-009"/>
    <x v="5"/>
    <n v="6"/>
    <n v="897"/>
  </r>
  <r>
    <n v="385"/>
    <s v="      JULIO  SISA  PEREIRA"/>
    <s v="1-1-1-06-02-010"/>
    <x v="5"/>
    <n v="6"/>
    <n v="100"/>
  </r>
  <r>
    <n v="387"/>
    <s v="      LUZ  DE AMERICA ARELLANO"/>
    <s v="1-1-1-06-02-011"/>
    <x v="5"/>
    <n v="6"/>
    <n v="358.7"/>
  </r>
  <r>
    <n v="389"/>
    <s v="      MARTHA  JACHO"/>
    <s v="1-1-1-06-02-016"/>
    <x v="5"/>
    <n v="6"/>
    <n v="600"/>
  </r>
  <r>
    <n v="391"/>
    <s v="      SATMEX"/>
    <s v="1-1-1-06-02-023"/>
    <x v="5"/>
    <n v="6"/>
    <n v="151285.92000000001"/>
  </r>
  <r>
    <n v="393"/>
    <s v="      NESTOR VIZUETE PUENTE"/>
    <s v="1-1-1-06-02-061"/>
    <x v="5"/>
    <n v="6"/>
    <n v="0"/>
  </r>
  <r>
    <n v="395"/>
    <s v="      HUGO VELIZ DIAZ"/>
    <s v="1-1-1-06-02-070"/>
    <x v="5"/>
    <n v="6"/>
    <n v="170"/>
  </r>
  <r>
    <n v="397"/>
    <s v="      OMAR ORRALA PALACIOS"/>
    <s v="1-1-1-06-02-106"/>
    <x v="5"/>
    <n v="6"/>
    <n v="400"/>
  </r>
  <r>
    <n v="399"/>
    <s v="      ROSA GALLARDO GARCIA"/>
    <s v="1-1-1-06-02-112"/>
    <x v="5"/>
    <n v="6"/>
    <n v="260"/>
  </r>
  <r>
    <n v="401"/>
    <s v="      MUNICIPIO  DE  SAMBORONDON"/>
    <s v="1-1-1-06-02-123"/>
    <x v="5"/>
    <n v="6"/>
    <n v="19456.2"/>
  </r>
  <r>
    <n v="403"/>
    <s v="      DELLY ALAVA ZAMBRANO"/>
    <s v="1-1-1-06-02-174"/>
    <x v="5"/>
    <n v="6"/>
    <n v="300"/>
  </r>
  <r>
    <n v="405"/>
    <s v="      MIGUEL VARGAS BUSTAMANTE"/>
    <s v="1-1-1-06-02-196"/>
    <x v="5"/>
    <n v="6"/>
    <n v="250"/>
  </r>
  <r>
    <n v="407"/>
    <s v="      WINDSTREAM"/>
    <s v="1-1-1-06-02-214"/>
    <x v="5"/>
    <n v="6"/>
    <n v="1376.28"/>
  </r>
  <r>
    <n v="409"/>
    <s v="      TELLO LEMA PATRICIA DE PILAR"/>
    <s v="1-1-1-06-02-215"/>
    <x v="5"/>
    <n v="6"/>
    <n v="160"/>
  </r>
  <r>
    <n v="411"/>
    <s v="      REYES RIVAS VICENTE MANUEL"/>
    <s v="1-1-1-06-02-216"/>
    <x v="5"/>
    <n v="6"/>
    <n v="200"/>
  </r>
  <r>
    <n v="413"/>
    <s v="      SATUQUINGA LASCANO MARTHA  OLIMPIA"/>
    <s v="1-1-1-06-02-218"/>
    <x v="5"/>
    <n v="6"/>
    <n v="220"/>
  </r>
  <r>
    <n v="415"/>
    <s v="      SILVA VALLERINO MARIA CRISTINA"/>
    <s v="1-1-1-06-02-219"/>
    <x v="5"/>
    <n v="6"/>
    <n v="200"/>
  </r>
  <r>
    <n v="417"/>
    <s v="      GUANANGA ZUÑIGA FANNY ESMERALDA"/>
    <s v="1-1-1-06-02-220"/>
    <x v="5"/>
    <n v="6"/>
    <n v="240"/>
  </r>
  <r>
    <n v="419"/>
    <s v="      EMPRESA ELECTRICA REGIONAL DEL SUR"/>
    <s v="1-1-1-06-02-221"/>
    <x v="5"/>
    <n v="6"/>
    <n v="8111.54"/>
  </r>
  <r>
    <n v="421"/>
    <s v="      CARLOS GONZALEZ ORTEGA"/>
    <s v="1-1-1-06-02-224"/>
    <x v="5"/>
    <n v="6"/>
    <n v="200"/>
  </r>
  <r>
    <n v="423"/>
    <s v="      CARLOS PALLARES PLUA"/>
    <s v="1-1-1-06-02-225"/>
    <x v="5"/>
    <n v="6"/>
    <n v="100"/>
  </r>
  <r>
    <n v="425"/>
    <s v="      CHUGCHILAN TIPAN LUIS ANIBAL"/>
    <s v="1-1-1-06-02-227"/>
    <x v="5"/>
    <n v="6"/>
    <n v="100"/>
  </r>
  <r>
    <n v="427"/>
    <s v="      RAFIK NAYID BITAR LOOR"/>
    <s v="1-1-1-06-02-228"/>
    <x v="5"/>
    <n v="6"/>
    <n v="200"/>
  </r>
  <r>
    <n v="429"/>
    <s v="      JUAN FERNANDEZ LOPEZ"/>
    <s v="1-1-1-06-02-231"/>
    <x v="5"/>
    <n v="6"/>
    <n v="100"/>
  </r>
  <r>
    <n v="431"/>
    <s v="      MARIANA DE JESUS PEÑAFIEL GOMEZ"/>
    <s v="1-1-1-06-02-232"/>
    <x v="5"/>
    <n v="6"/>
    <n v="200"/>
  </r>
  <r>
    <n v="433"/>
    <s v="      JAIME CARRERA LEON"/>
    <s v="1-1-1-06-02-233"/>
    <x v="5"/>
    <n v="6"/>
    <n v="200"/>
  </r>
  <r>
    <n v="435"/>
    <s v="      EDWIN JUMBO MEJIA"/>
    <s v="1-1-1-06-02-235"/>
    <x v="5"/>
    <n v="6"/>
    <n v="240"/>
  </r>
  <r>
    <n v="437"/>
    <s v="      RAFAEL GARCIA BARBA"/>
    <s v="1-1-1-06-02-236"/>
    <x v="5"/>
    <n v="6"/>
    <n v="150"/>
  </r>
  <r>
    <n v="439"/>
    <s v="      ANGEL YAMBAY LOPEZ"/>
    <s v="1-1-1-06-02-237"/>
    <x v="5"/>
    <n v="6"/>
    <n v="110"/>
  </r>
  <r>
    <n v="441"/>
    <s v="      WASHINGTON CUJILEMA ORTIZ"/>
    <s v="1-1-1-06-02-238"/>
    <x v="5"/>
    <n v="6"/>
    <n v="200"/>
  </r>
  <r>
    <n v="443"/>
    <s v="      TERESA ISABEL CORREA CASTILLO"/>
    <s v="1-1-1-06-02-239"/>
    <x v="5"/>
    <n v="6"/>
    <n v="80"/>
  </r>
  <r>
    <n v="445"/>
    <s v="      DIXI GUZMAN GALLARDO"/>
    <s v="1-1-1-06-02-240"/>
    <x v="5"/>
    <n v="6"/>
    <n v="300"/>
  </r>
  <r>
    <n v="447"/>
    <s v="      HUMBERTO GUILCAMAIGUA TACO"/>
    <s v="1-1-1-06-02-243"/>
    <x v="5"/>
    <n v="6"/>
    <n v="200"/>
  </r>
  <r>
    <n v="449"/>
    <s v="      MARTHA CASCO CARDENAS"/>
    <s v="1-1-1-06-02-244"/>
    <x v="5"/>
    <n v="6"/>
    <n v="450"/>
  </r>
  <r>
    <n v="451"/>
    <s v="      ALBA VIOLETA BURGO MARIN"/>
    <s v="1-1-1-06-02-245"/>
    <x v="5"/>
    <n v="6"/>
    <n v="140"/>
  </r>
  <r>
    <n v="453"/>
    <s v="      OFELIA NARVAEZ CAÑAR"/>
    <s v="1-1-1-06-02-246"/>
    <x v="5"/>
    <n v="6"/>
    <n v="150"/>
  </r>
  <r>
    <n v="455"/>
    <s v="      BLANCA CORONEL CORONEL"/>
    <s v="1-1-1-06-02-247"/>
    <x v="5"/>
    <n v="6"/>
    <n v="200"/>
  </r>
  <r>
    <n v="457"/>
    <s v="      LUCILA AIDA RIERA ANCHATIPAN"/>
    <s v="1-1-1-06-02-248"/>
    <x v="5"/>
    <n v="6"/>
    <n v="200"/>
  </r>
  <r>
    <n v="459"/>
    <s v="      DIANA ISABEL CHAVEZ MONTENEGRO"/>
    <s v="1-1-1-06-02-249"/>
    <x v="5"/>
    <n v="6"/>
    <n v="200"/>
  </r>
  <r>
    <n v="461"/>
    <s v="      MAURA ROMAN SALAZAR"/>
    <s v="1-1-1-06-02-251"/>
    <x v="5"/>
    <n v="6"/>
    <n v="150"/>
  </r>
  <r>
    <n v="463"/>
    <s v="      RODRIGO IVAN MURILLO VEGA"/>
    <s v="1-1-1-06-02-252"/>
    <x v="5"/>
    <n v="6"/>
    <n v="140"/>
  </r>
  <r>
    <n v="465"/>
    <s v="      KATY ALEXANDRA ARIAS GUERRA"/>
    <s v="1-1-1-06-02-253"/>
    <x v="5"/>
    <n v="6"/>
    <n v="120"/>
  </r>
  <r>
    <n v="467"/>
    <s v="      GONZALO EDUARDO RUIZ HERNANDEZ"/>
    <s v="1-1-1-06-02-254"/>
    <x v="5"/>
    <n v="6"/>
    <n v="117.2"/>
  </r>
  <r>
    <n v="469"/>
    <s v="      DIEGO RICARDO CAZAR CAZAR"/>
    <s v="1-1-1-06-02-255"/>
    <x v="5"/>
    <n v="6"/>
    <n v="240"/>
  </r>
  <r>
    <n v="471"/>
    <s v="      FRANCISCO GUEVARA VILLAFUERTE"/>
    <s v="1-1-1-06-02-256"/>
    <x v="5"/>
    <n v="6"/>
    <n v="200"/>
  </r>
  <r>
    <n v="473"/>
    <s v="      MANUEL CORRALES MEDINA"/>
    <s v="1-1-1-06-02-257"/>
    <x v="5"/>
    <n v="6"/>
    <n v="260"/>
  </r>
  <r>
    <n v="475"/>
    <s v="      LUIS VILLALTA VILLALTA"/>
    <s v="1-1-1-06-02-258"/>
    <x v="5"/>
    <n v="6"/>
    <n v="200"/>
  </r>
  <r>
    <n v="477"/>
    <s v="      JORGE REYES PAZMIÑO"/>
    <s v="1-1-1-06-02-259"/>
    <x v="5"/>
    <n v="6"/>
    <n v="300"/>
  </r>
  <r>
    <n v="479"/>
    <s v="      MARLENE CRIOLLO AREVALO"/>
    <s v="1-1-1-06-02-260"/>
    <x v="5"/>
    <n v="6"/>
    <n v="200"/>
  </r>
  <r>
    <n v="481"/>
    <s v="      MARIO GOMEZ CARPIO"/>
    <s v="1-1-1-06-02-261"/>
    <x v="5"/>
    <n v="6"/>
    <n v="320"/>
  </r>
  <r>
    <n v="483"/>
    <s v="      MIRIAN GALARZA SARMIENTO"/>
    <s v="1-1-1-06-02-262"/>
    <x v="5"/>
    <n v="6"/>
    <n v="160"/>
  </r>
  <r>
    <n v="485"/>
    <s v="      NORMA NOROÑA LOPEZ"/>
    <s v="1-1-1-06-02-263"/>
    <x v="5"/>
    <n v="6"/>
    <n v="140"/>
  </r>
  <r>
    <n v="487"/>
    <s v="      JOSE SUAREZ TUTIVEN"/>
    <s v="1-1-1-06-02-264"/>
    <x v="5"/>
    <n v="6"/>
    <n v="280"/>
  </r>
  <r>
    <n v="489"/>
    <s v="      ERNESTINA BRAVO YANCE"/>
    <s v="1-1-1-06-02-265"/>
    <x v="5"/>
    <n v="6"/>
    <n v="200"/>
  </r>
  <r>
    <n v="491"/>
    <s v="      MARIA CUNISHPUMA CUNISHPUMA"/>
    <s v="1-1-1-06-02-266"/>
    <x v="5"/>
    <n v="6"/>
    <n v="150"/>
  </r>
  <r>
    <n v="493"/>
    <s v="      DOLORES DEL ROCIO SALGADO CEVALLOS"/>
    <s v="1-1-1-06-02-268"/>
    <x v="5"/>
    <n v="6"/>
    <n v="300"/>
  </r>
  <r>
    <n v="495"/>
    <s v="      GLORIA FANNY NOBOA VITERY"/>
    <s v="1-1-1-06-02-269"/>
    <x v="5"/>
    <n v="6"/>
    <n v="330"/>
  </r>
  <r>
    <n v="497"/>
    <s v="      MUNICIPIO DE DURAN"/>
    <s v="1-1-1-06-02-270"/>
    <x v="5"/>
    <n v="6"/>
    <n v="857.54"/>
  </r>
  <r>
    <n v="499"/>
    <s v="      ANA NAVAS ALCIVAR"/>
    <s v="1-1-1-06-02-271"/>
    <x v="5"/>
    <n v="6"/>
    <n v="120"/>
  </r>
  <r>
    <n v="501"/>
    <s v="      ANTONIO AMO ROMERO"/>
    <s v="1-1-1-06-02-272"/>
    <x v="5"/>
    <n v="6"/>
    <n v="180"/>
  </r>
  <r>
    <n v="503"/>
    <s v="      AZUCENA CEDEÑO MORENO"/>
    <s v="1-1-1-06-02-273"/>
    <x v="5"/>
    <n v="6"/>
    <n v="800"/>
  </r>
  <r>
    <n v="505"/>
    <s v="      FANNY ORRALA QUIMI"/>
    <s v="1-1-1-06-02-274"/>
    <x v="5"/>
    <n v="6"/>
    <n v="150"/>
  </r>
  <r>
    <n v="507"/>
    <s v="      CESAR HOLGUIN TUMBACO"/>
    <s v="1-1-1-06-02-275"/>
    <x v="5"/>
    <n v="6"/>
    <n v="70"/>
  </r>
  <r>
    <n v="509"/>
    <s v="      GILBERTO FLOR VERDESOTO"/>
    <s v="1-1-1-06-02-277"/>
    <x v="5"/>
    <n v="6"/>
    <n v="180"/>
  </r>
  <r>
    <n v="511"/>
    <s v="      GONZALO PALACIOS GARCES"/>
    <s v="1-1-1-06-02-278"/>
    <x v="5"/>
    <n v="6"/>
    <n v="500"/>
  </r>
  <r>
    <n v="513"/>
    <s v="      LAUREANO ANDRADE ANDRADE"/>
    <s v="1-1-1-06-02-279"/>
    <x v="5"/>
    <n v="6"/>
    <n v="200"/>
  </r>
  <r>
    <n v="515"/>
    <s v="      ELSA CRUZ VINUEZA"/>
    <s v="1-1-1-06-02-280"/>
    <x v="5"/>
    <n v="6"/>
    <n v="1000"/>
  </r>
  <r>
    <n v="517"/>
    <s v="      LUZ COLLAGUAZO SIMBAÑA"/>
    <s v="1-1-1-06-02-282"/>
    <x v="5"/>
    <n v="6"/>
    <n v="200"/>
  </r>
  <r>
    <n v="519"/>
    <s v="      ANA COPPIANO SANCHEZ"/>
    <s v="1-1-1-06-02-283"/>
    <x v="5"/>
    <n v="6"/>
    <n v="160"/>
  </r>
  <r>
    <n v="521"/>
    <s v="      JORGE VITERI BELLETTINI"/>
    <s v="1-1-1-06-02-284"/>
    <x v="5"/>
    <n v="6"/>
    <n v="160"/>
  </r>
  <r>
    <n v="523"/>
    <s v="      JOSE CUMBE HERRERA"/>
    <s v="1-1-1-06-02-285"/>
    <x v="5"/>
    <n v="6"/>
    <n v="600"/>
  </r>
  <r>
    <n v="525"/>
    <s v="      ELENA ABARCA STRONG"/>
    <s v="1-1-1-06-02-286"/>
    <x v="5"/>
    <n v="6"/>
    <n v="500"/>
  </r>
  <r>
    <n v="527"/>
    <s v="      IRENE SANTOS ITURRALDE"/>
    <s v="1-1-1-06-02-287"/>
    <x v="5"/>
    <n v="6"/>
    <n v="400"/>
  </r>
  <r>
    <n v="529"/>
    <s v="      DIONICIO MORALES CORREA"/>
    <s v="1-1-1-06-02-288"/>
    <x v="5"/>
    <n v="6"/>
    <n v="300"/>
  </r>
  <r>
    <n v="531"/>
    <s v="      CINTHIA HERREA LOY"/>
    <s v="1-1-1-06-02-289"/>
    <x v="5"/>
    <n v="6"/>
    <n v="687.67"/>
  </r>
  <r>
    <n v="533"/>
    <s v="      MARCELO ROMO VILLEGAS"/>
    <s v="1-1-1-06-02-290"/>
    <x v="5"/>
    <n v="6"/>
    <n v="260"/>
  </r>
  <r>
    <n v="535"/>
    <s v="      MYRIAM LOPEZ MAYORGA"/>
    <s v="1-1-1-06-02-291"/>
    <x v="5"/>
    <n v="6"/>
    <n v="240"/>
  </r>
  <r>
    <n v="537"/>
    <s v="      ALEJANDRINA MONCAYO ESTRELLA"/>
    <s v="1-1-1-06-02-293"/>
    <x v="5"/>
    <n v="6"/>
    <n v="120"/>
  </r>
  <r>
    <n v="539"/>
    <s v="      RAFAEL LEON PALACIOS"/>
    <s v="1-1-1-06-02-294"/>
    <x v="5"/>
    <n v="6"/>
    <n v="400"/>
  </r>
  <r>
    <n v="541"/>
    <s v="      MARIA SULCA PICHO"/>
    <s v="1-1-1-06-02-295"/>
    <x v="5"/>
    <n v="6"/>
    <n v="180"/>
  </r>
  <r>
    <n v="543"/>
    <s v="      MARIA MISIS ANGOS"/>
    <s v="1-1-1-06-02-296"/>
    <x v="5"/>
    <n v="6"/>
    <n v="180"/>
  </r>
  <r>
    <n v="545"/>
    <s v="      SEGUNDO VALDIVIEZO CUEVA"/>
    <s v="1-1-1-06-02-297"/>
    <x v="5"/>
    <n v="6"/>
    <n v="120"/>
  </r>
  <r>
    <n v="547"/>
    <s v="      ELIZABETH CORONEL INTRIAGO"/>
    <s v="1-1-1-06-02-298"/>
    <x v="5"/>
    <n v="6"/>
    <n v="200"/>
  </r>
  <r>
    <n v="549"/>
    <s v="      FELIX ZAPATA MENDEZ"/>
    <s v="1-1-1-06-02-299"/>
    <x v="5"/>
    <n v="6"/>
    <n v="100"/>
  </r>
  <r>
    <n v="551"/>
    <s v="      GLADYS PEREZ MORENO"/>
    <s v="1-1-1-06-02-300"/>
    <x v="5"/>
    <n v="6"/>
    <n v="260"/>
  </r>
  <r>
    <n v="553"/>
    <s v="      IVONNE ELIZABETH GARCIA SANCHEZ"/>
    <s v="1-1-1-06-02-302"/>
    <x v="5"/>
    <n v="6"/>
    <n v="360"/>
  </r>
  <r>
    <n v="555"/>
    <s v="      JOSE ZAMBRANO ALMEIDA"/>
    <s v="1-1-1-06-02-303"/>
    <x v="5"/>
    <n v="6"/>
    <n v="300"/>
  </r>
  <r>
    <n v="557"/>
    <s v="      ROCIO JURADO PIN"/>
    <s v="1-1-1-06-02-304"/>
    <x v="5"/>
    <n v="6"/>
    <n v="170"/>
  </r>
  <r>
    <n v="559"/>
    <s v="      VICKY MORENO VERGARA"/>
    <s v="1-1-1-06-02-305"/>
    <x v="5"/>
    <n v="6"/>
    <n v="400"/>
  </r>
  <r>
    <n v="561"/>
    <s v="      JULIO CESAR ASPIAZU MEDINA"/>
    <s v="1-1-1-06-02-306"/>
    <x v="5"/>
    <n v="6"/>
    <n v="240"/>
  </r>
  <r>
    <n v="563"/>
    <s v="      MARTHA BEATRIZ REYES NIETO"/>
    <s v="1-1-1-06-02-307"/>
    <x v="5"/>
    <n v="6"/>
    <n v="200"/>
  </r>
  <r>
    <n v="565"/>
    <s v="      ELICER CHUQUIMARCA PUENTE"/>
    <s v="1-1-1-06-02-308"/>
    <x v="5"/>
    <n v="6"/>
    <n v="200"/>
  </r>
  <r>
    <n v="567"/>
    <s v="      MARGARITA PILLAJO PILLAJO"/>
    <s v="1-1-1-06-02-309"/>
    <x v="5"/>
    <n v="6"/>
    <n v="260"/>
  </r>
  <r>
    <n v="569"/>
    <s v="      JOSE CARLOS PAILLACHO CUÑAS"/>
    <s v="1-1-1-06-02-310"/>
    <x v="5"/>
    <n v="6"/>
    <n v="130"/>
  </r>
  <r>
    <n v="571"/>
    <s v="      INMOBILIARIA MARYMER S.A."/>
    <s v="1-1-1-06-02-312"/>
    <x v="5"/>
    <n v="6"/>
    <n v="300"/>
  </r>
  <r>
    <n v="573"/>
    <s v="      ANGELA JORDAN PANCHANA"/>
    <s v="1-1-1-06-02-313"/>
    <x v="5"/>
    <n v="6"/>
    <n v="160"/>
  </r>
  <r>
    <n v="575"/>
    <s v="      OSWALDO EFRAIN YANEZ VELASCO"/>
    <s v="1-1-1-06-02-314"/>
    <x v="5"/>
    <n v="6"/>
    <n v="120"/>
  </r>
  <r>
    <n v="577"/>
    <s v="      GINA AGUIRRE ZAMBRANO"/>
    <s v="1-1-1-06-02-315"/>
    <x v="5"/>
    <n v="6"/>
    <n v="200"/>
  </r>
  <r>
    <n v="579"/>
    <s v="      MARJORIE VELEZ HIDROVO"/>
    <s v="1-1-1-06-02-316"/>
    <x v="5"/>
    <n v="6"/>
    <n v="300"/>
  </r>
  <r>
    <n v="581"/>
    <s v="      ADAN ESPINOZA SANCHEZ"/>
    <s v="1-1-1-06-02-319"/>
    <x v="5"/>
    <n v="6"/>
    <n v="220"/>
  </r>
  <r>
    <n v="583"/>
    <s v="      MARIA LUCRECIA RODRIGUEZ PLAZARTE"/>
    <s v="1-1-1-06-02-320"/>
    <x v="5"/>
    <n v="6"/>
    <n v="360"/>
  </r>
  <r>
    <n v="585"/>
    <s v="      LIONEL PUETATE LLERENA"/>
    <s v="1-1-1-06-02-321"/>
    <x v="5"/>
    <n v="6"/>
    <n v="120"/>
  </r>
  <r>
    <n v="587"/>
    <s v="      SERGIO RAMON BRITO LANDI"/>
    <s v="1-1-1-06-02-323"/>
    <x v="5"/>
    <n v="6"/>
    <n v="1000"/>
  </r>
  <r>
    <n v="589"/>
    <s v="      LUISA MENDOZA PARRAGA"/>
    <s v="1-1-1-06-02-324"/>
    <x v="5"/>
    <n v="6"/>
    <n v="300"/>
  </r>
  <r>
    <n v="591"/>
    <s v="      JOSE MORAN PIGUAVE"/>
    <s v="1-1-1-06-02-327"/>
    <x v="5"/>
    <n v="6"/>
    <n v="400"/>
  </r>
  <r>
    <n v="593"/>
    <s v="      NORA BAJAÑA CASTRO"/>
    <s v="1-1-1-06-02-328"/>
    <x v="5"/>
    <n v="6"/>
    <n v="300"/>
  </r>
  <r>
    <n v="595"/>
    <s v="      MARIA RODRIGUEZ VELEZ"/>
    <s v="1-1-1-06-02-329"/>
    <x v="5"/>
    <n v="6"/>
    <n v="300"/>
  </r>
  <r>
    <n v="597"/>
    <s v="      MARTHA PARRAGA CONTRERAS"/>
    <s v="1-1-1-06-02-330"/>
    <x v="5"/>
    <n v="6"/>
    <n v="240"/>
  </r>
  <r>
    <n v="599"/>
    <s v="      JHON CAMPOVERDE CALDERON"/>
    <s v="1-1-1-06-02-331"/>
    <x v="5"/>
    <n v="6"/>
    <n v="140"/>
  </r>
  <r>
    <n v="601"/>
    <s v="      ISRAEL HERRERA CASTILLO"/>
    <s v="1-1-1-06-02-332"/>
    <x v="5"/>
    <n v="6"/>
    <n v="400"/>
  </r>
  <r>
    <n v="603"/>
    <s v="      ORLANDO ALGUILAR BEJARANO"/>
    <s v="1-1-1-06-02-334"/>
    <x v="5"/>
    <n v="6"/>
    <n v="160"/>
  </r>
  <r>
    <n v="605"/>
    <s v="      TANIA SANCHEZ GAVIDIA"/>
    <s v="1-1-1-06-02-337"/>
    <x v="5"/>
    <n v="6"/>
    <n v="260"/>
  </r>
  <r>
    <n v="607"/>
    <s v="      GENARO ZAMBRANO MORENO"/>
    <s v="1-1-1-06-02-338"/>
    <x v="5"/>
    <n v="6"/>
    <n v="200"/>
  </r>
  <r>
    <n v="609"/>
    <s v="      NURYS DELGADO BALDERRAMO"/>
    <s v="1-1-1-06-02-340"/>
    <x v="5"/>
    <n v="6"/>
    <n v="100"/>
  </r>
  <r>
    <n v="611"/>
    <s v="      PAULA MENDOZA BARREZUETA"/>
    <s v="1-1-1-06-02-341"/>
    <x v="5"/>
    <n v="6"/>
    <n v="775"/>
  </r>
  <r>
    <n v="613"/>
    <s v="      MIRIAN SANCHEZ CHALANATA"/>
    <s v="1-1-1-06-02-342"/>
    <x v="5"/>
    <n v="6"/>
    <n v="220"/>
  </r>
  <r>
    <n v="615"/>
    <s v="      DANILO GARRIDO ANGEL"/>
    <s v="1-1-1-06-02-343"/>
    <x v="5"/>
    <n v="6"/>
    <n v="100"/>
  </r>
  <r>
    <n v="617"/>
    <s v="      KATYA DIAZ AREQUIPA"/>
    <s v="1-1-1-06-02-344"/>
    <x v="5"/>
    <n v="6"/>
    <n v="360"/>
  </r>
  <r>
    <n v="619"/>
    <s v="      JULIO AYALA SERRA"/>
    <s v="1-1-1-06-02-345"/>
    <x v="5"/>
    <n v="6"/>
    <n v="300"/>
  </r>
  <r>
    <n v="621"/>
    <s v="      VICTOR REYES YAGUAL"/>
    <s v="1-1-1-06-02-346"/>
    <x v="5"/>
    <n v="6"/>
    <n v="259.2"/>
  </r>
  <r>
    <n v="623"/>
    <s v="      MANOLO FEDERICO DIAZ VEGA"/>
    <s v="1-1-1-06-02-348"/>
    <x v="5"/>
    <n v="6"/>
    <n v="5200"/>
  </r>
  <r>
    <n v="625"/>
    <s v="      RITA ORDOÑEZ MOREIRA"/>
    <s v="1-1-1-06-02-349"/>
    <x v="5"/>
    <n v="6"/>
    <n v="200"/>
  </r>
  <r>
    <n v="627"/>
    <s v="      TELESAT CANADA"/>
    <s v="1-1-1-06-02-350"/>
    <x v="5"/>
    <n v="6"/>
    <n v="129970"/>
  </r>
  <r>
    <n v="629"/>
    <s v="      CITIKOLD"/>
    <s v="1-1-1-06-02-351"/>
    <x v="5"/>
    <n v="6"/>
    <n v="455"/>
  </r>
  <r>
    <n v="631"/>
    <s v="      JOSE GUILLERMO ORTIZ CARDENAS"/>
    <s v="1-1-1-06-02-352"/>
    <x v="5"/>
    <n v="6"/>
    <n v="492"/>
  </r>
  <r>
    <n v="633"/>
    <s v="      BELGICA JARAMILLO ALVARADO"/>
    <s v="1-1-1-06-02-354"/>
    <x v="5"/>
    <n v="6"/>
    <n v="300"/>
  </r>
  <r>
    <n v="635"/>
    <s v="      MIGUEL ANCHUNDIA ALVIA"/>
    <s v="1-1-1-06-02-355"/>
    <x v="5"/>
    <n v="6"/>
    <n v="60"/>
  </r>
  <r>
    <n v="637"/>
    <s v="      MARCOS ENRIQUE BAQUE"/>
    <s v="1-1-1-06-02-356"/>
    <x v="5"/>
    <n v="6"/>
    <n v="80"/>
  </r>
  <r>
    <n v="639"/>
    <s v="      JAIME TIERRA SAIGUA"/>
    <s v="1-1-1-06-02-357"/>
    <x v="5"/>
    <n v="6"/>
    <n v="200"/>
  </r>
  <r>
    <n v="641"/>
    <s v="      GLORIA VELASQUEZ ANGO"/>
    <s v="1-1-1-06-02-358"/>
    <x v="5"/>
    <n v="6"/>
    <n v="350"/>
  </r>
  <r>
    <n v="643"/>
    <s v="      TERESA DE JESUS LARA"/>
    <s v="1-1-1-06-02-359"/>
    <x v="5"/>
    <n v="6"/>
    <n v="180"/>
  </r>
  <r>
    <n v="645"/>
    <s v="      COMUNA CEREZAL BELLAVISTA"/>
    <s v="1-1-1-06-02-362"/>
    <x v="5"/>
    <n v="6"/>
    <n v="400"/>
  </r>
  <r>
    <n v="647"/>
    <s v="      ALVARO JACOME PALACIOS"/>
    <s v="1-1-1-06-02-363"/>
    <x v="5"/>
    <n v="6"/>
    <n v="300"/>
  </r>
  <r>
    <n v="649"/>
    <s v="      SARABIA PORRA AMPARO"/>
    <s v="1-1-1-06-02-364"/>
    <x v="5"/>
    <n v="6"/>
    <n v="200"/>
  </r>
  <r>
    <n v="651"/>
    <s v="      UVILLIS TINA LUIS ALBERTO"/>
    <s v="1-1-1-06-02-365"/>
    <x v="5"/>
    <n v="6"/>
    <n v="90"/>
  </r>
  <r>
    <n v="653"/>
    <s v="      ALLAN GUERRERO REINOSO"/>
    <s v="1-1-1-06-02-366"/>
    <x v="5"/>
    <n v="6"/>
    <n v="340"/>
  </r>
  <r>
    <n v="655"/>
    <s v="      LUIS SANDOVAL BARRERA"/>
    <s v="1-1-1-06-02-367"/>
    <x v="5"/>
    <n v="6"/>
    <n v="216"/>
  </r>
  <r>
    <n v="657"/>
    <s v="      MARIA LUISA BUENAÑO GUIJARRO"/>
    <s v="1-1-1-06-02-368"/>
    <x v="5"/>
    <n v="6"/>
    <n v="100"/>
  </r>
  <r>
    <n v="659"/>
    <s v="      LUIS ALBERTO SANMIGUEL VILLAMAR"/>
    <s v="1-1-1-06-02-369"/>
    <x v="5"/>
    <n v="6"/>
    <n v="180"/>
  </r>
  <r>
    <n v="661"/>
    <s v="      JUAN CARLOS MONTES VERGARA"/>
    <s v="1-1-1-06-02-370"/>
    <x v="5"/>
    <n v="6"/>
    <n v="216"/>
  </r>
  <r>
    <n v="663"/>
    <s v="      SANCHEZ JIMENEZ GUIDO MAURICIO"/>
    <s v="1-1-1-06-02-371"/>
    <x v="5"/>
    <n v="6"/>
    <n v="300"/>
  </r>
  <r>
    <n v="665"/>
    <s v="      CALISPA GALLO JOSE GUILLERMO"/>
    <s v="1-1-1-06-02-372"/>
    <x v="5"/>
    <n v="6"/>
    <n v="360"/>
  </r>
  <r>
    <n v="667"/>
    <s v="      GUALORUÑA IÑACASHA MARIA ISABEL"/>
    <s v="1-1-1-06-02-374"/>
    <x v="5"/>
    <n v="6"/>
    <n v="300"/>
  </r>
  <r>
    <n v="669"/>
    <s v="      BLOOMISTICS S.A"/>
    <s v="1-1-1-06-02-376"/>
    <x v="5"/>
    <n v="6"/>
    <n v="2862"/>
  </r>
  <r>
    <n v="671"/>
    <s v="      SIERRA NAVARRETE OLIVIA HIRALDA"/>
    <s v="1-1-1-06-02-377"/>
    <x v="5"/>
    <n v="6"/>
    <n v="240"/>
  </r>
  <r>
    <n v="673"/>
    <s v="      SAMANTHA RUIZ BLACIO"/>
    <s v="1-1-1-06-02-379"/>
    <x v="5"/>
    <n v="6"/>
    <n v="800"/>
  </r>
  <r>
    <n v="675"/>
    <s v="      CALLE VEGA DIANA"/>
    <s v="1-1-1-06-02-380"/>
    <x v="5"/>
    <n v="6"/>
    <n v="200"/>
  </r>
  <r>
    <n v="677"/>
    <s v="      JULIA ANGETA BURBANO"/>
    <s v="1-1-1-06-02-381"/>
    <x v="5"/>
    <n v="6"/>
    <n v="200"/>
  </r>
  <r>
    <n v="679"/>
    <s v="      MARIA OFIR PORTILLA ROMO"/>
    <s v="1-1-1-06-02-382"/>
    <x v="5"/>
    <n v="6"/>
    <n v="200"/>
  </r>
  <r>
    <n v="681"/>
    <s v="      SARA ZUÑIGA DE CORTES"/>
    <s v="1-1-1-06-02-383"/>
    <x v="5"/>
    <n v="6"/>
    <n v="4600"/>
  </r>
  <r>
    <n v="683"/>
    <s v="      MORALES SIGCHA ANA MARIA"/>
    <s v="1-1-1-06-02-385"/>
    <x v="5"/>
    <n v="6"/>
    <n v="200"/>
  </r>
  <r>
    <n v="685"/>
    <s v="      VILLENAS SALAS MARIA DE LOS ANGELES"/>
    <s v="1-1-1-06-02-386"/>
    <x v="5"/>
    <n v="6"/>
    <n v="300"/>
  </r>
  <r>
    <n v="687"/>
    <s v="      LARREA EGUEZ GLORIA MARIANA"/>
    <s v="1-1-1-06-02-387"/>
    <x v="5"/>
    <n v="6"/>
    <n v="1000"/>
  </r>
  <r>
    <n v="689"/>
    <s v="      GRANDA JARAMILLO LUZ AURORA"/>
    <s v="1-1-1-06-02-388"/>
    <x v="5"/>
    <n v="6"/>
    <n v="200"/>
  </r>
  <r>
    <n v="691"/>
    <s v="      INMOBILIARIA RAMI S.A."/>
    <s v="1-1-1-06-02-389"/>
    <x v="5"/>
    <n v="6"/>
    <n v="2900"/>
  </r>
  <r>
    <n v="693"/>
    <s v="      CORONEL PAZ Y MIÑO LUPE"/>
    <s v="1-1-1-06-02-390"/>
    <x v="5"/>
    <n v="6"/>
    <n v="440"/>
  </r>
  <r>
    <n v="695"/>
    <s v="      AGUIRRE ARAUJO XIMENA PATRICIA"/>
    <s v="1-1-1-06-02-391"/>
    <x v="5"/>
    <n v="6"/>
    <n v="700"/>
  </r>
  <r>
    <n v="697"/>
    <s v="      VALDIVIEZO PEÑAFIEL SILVIA SORAYA"/>
    <s v="1-1-1-06-02-392"/>
    <x v="5"/>
    <n v="6"/>
    <n v="900"/>
  </r>
  <r>
    <n v="699"/>
    <s v="      FERNANDO MALDONADO VIDAL"/>
    <s v="1-1-1-06-02-395"/>
    <x v="5"/>
    <n v="6"/>
    <n v="2850"/>
  </r>
  <r>
    <n v="701"/>
    <s v="      TEODORO RIVERA CEREZO"/>
    <s v="1-1-1-06-02-397"/>
    <x v="5"/>
    <n v="6"/>
    <n v="200"/>
  </r>
  <r>
    <n v="703"/>
    <s v="      SANGOQUIZA TITUAÑA ADELA BELGICA"/>
    <s v="1-1-1-06-02-399"/>
    <x v="5"/>
    <n v="6"/>
    <n v="100"/>
  </r>
  <r>
    <n v="705"/>
    <s v="      LEONOR MIREYA AVILA ESCALANTE"/>
    <s v="1-1-1-06-02-400"/>
    <x v="5"/>
    <n v="6"/>
    <n v="860"/>
  </r>
  <r>
    <n v="707"/>
    <s v="      CORREA ARMAS JORGE GONZALO"/>
    <s v="1-1-1-06-02-401"/>
    <x v="5"/>
    <n v="6"/>
    <n v="520"/>
  </r>
  <r>
    <n v="709"/>
    <s v="      AGUILAR RODRIGUEZ JUAN JOSE"/>
    <s v="1-1-1-06-02-402"/>
    <x v="5"/>
    <n v="6"/>
    <n v="200"/>
  </r>
  <r>
    <n v="711"/>
    <s v="      TIERRA TINGO FIDEL"/>
    <s v="1-1-1-06-02-403"/>
    <x v="5"/>
    <n v="6"/>
    <n v="150"/>
  </r>
  <r>
    <n v="713"/>
    <s v="      VIQUE CEVALLOS LIDIA CEVALLOS"/>
    <s v="1-1-1-06-02-404"/>
    <x v="5"/>
    <n v="6"/>
    <n v="100"/>
  </r>
  <r>
    <n v="715"/>
    <s v="      ROLDAN SARMIENTO MAURICIO XAVIER"/>
    <s v="1-1-1-06-02-405"/>
    <x v="5"/>
    <n v="6"/>
    <n v="200"/>
  </r>
  <r>
    <n v="717"/>
    <s v="      TASIGUANO SANTOS MANUELA MARGOTH"/>
    <s v="1-1-1-06-02-406"/>
    <x v="5"/>
    <n v="6"/>
    <n v="240"/>
  </r>
  <r>
    <n v="719"/>
    <s v="      PARRA POZO MARIA FERNANDA"/>
    <s v="1-1-1-06-02-407"/>
    <x v="5"/>
    <n v="6"/>
    <n v="570"/>
  </r>
  <r>
    <n v="721"/>
    <s v="      GREMIOS  DE MAESTROS EN LA COSNTRUC"/>
    <s v="1-1-1-06-02-410"/>
    <x v="5"/>
    <n v="6"/>
    <n v="360"/>
  </r>
  <r>
    <n v="723"/>
    <s v="      PAZMIÑO JAMES MAYRA SUSANA"/>
    <s v="1-1-1-06-02-411"/>
    <x v="5"/>
    <n v="6"/>
    <n v="400"/>
  </r>
  <r>
    <n v="725"/>
    <s v="      GUTIERREZ CADMEN JAMES MICHAEL"/>
    <s v="1-1-1-06-02-412"/>
    <x v="5"/>
    <n v="6"/>
    <n v="80"/>
  </r>
  <r>
    <n v="727"/>
    <s v="      ALBAN SAAVEDRA MIRIAM SHIRABEL"/>
    <s v="1-1-1-06-02-413"/>
    <x v="5"/>
    <n v="6"/>
    <n v="300"/>
  </r>
  <r>
    <n v="729"/>
    <s v="      COLONCORP S.A."/>
    <s v="1-1-1-06-02-414"/>
    <x v="5"/>
    <n v="6"/>
    <n v="630"/>
  </r>
  <r>
    <n v="731"/>
    <s v="      GOBIERNO AUTONOMO DESCENT MUNICIPAL"/>
    <s v="1-1-1-06-02-415"/>
    <x v="5"/>
    <n v="6"/>
    <n v="117"/>
  </r>
  <r>
    <n v="733"/>
    <s v="      RAMIREZ GRANJA ANA LUISA"/>
    <s v="1-1-1-06-02-416"/>
    <x v="5"/>
    <n v="6"/>
    <n v="400"/>
  </r>
  <r>
    <n v="735"/>
    <s v="      MIGUEL ANGEL ANDRADE FREIRE"/>
    <s v="1-1-1-06-02-417"/>
    <x v="5"/>
    <n v="6"/>
    <n v="3156"/>
  </r>
  <r>
    <n v="737"/>
    <s v="      BETTY YEPEZ MUÑOZ"/>
    <s v="1-1-1-06-02-419"/>
    <x v="5"/>
    <n v="6"/>
    <n v="260"/>
  </r>
  <r>
    <n v="739"/>
    <s v="      CARLOS IBAN GUANO GUSQUI"/>
    <s v="1-1-1-06-02-420"/>
    <x v="5"/>
    <n v="6"/>
    <n v="300"/>
  </r>
  <r>
    <n v="741"/>
    <s v="      GUZMAN PROAÑO EDDY XAVIER"/>
    <s v="1-1-1-06-02-421"/>
    <x v="5"/>
    <n v="6"/>
    <n v="2600"/>
  </r>
  <r>
    <n v="743"/>
    <s v="      RAUL LEITEEON PAREDES SANDOVAL."/>
    <s v="1-1-1-06-02-422"/>
    <x v="5"/>
    <n v="6"/>
    <n v="320"/>
  </r>
  <r>
    <n v="745"/>
    <s v="      IMELDA MARIA CAMPOVERDE SALINAS"/>
    <s v="1-1-1-06-02-423"/>
    <x v="5"/>
    <n v="6"/>
    <n v="200"/>
  </r>
  <r>
    <n v="747"/>
    <s v="      HUGO HELEODORO ONTANEDA JIMENEZ"/>
    <s v="1-1-1-06-02-424"/>
    <x v="5"/>
    <n v="6"/>
    <n v="150"/>
  </r>
  <r>
    <n v="749"/>
    <s v="      FILOMENA ORTIZ ANDRADE"/>
    <s v="1-1-1-06-02-425"/>
    <x v="5"/>
    <n v="6"/>
    <n v="150"/>
  </r>
  <r>
    <n v="751"/>
    <s v="      DOSMILCORP S.A."/>
    <s v="1-1-1-06-02-427"/>
    <x v="5"/>
    <n v="6"/>
    <n v="4876.34"/>
  </r>
  <r>
    <n v="753"/>
    <s v="      LUIS ANTONIO RODRIGUEZ FAREZ"/>
    <s v="1-1-1-06-02-428"/>
    <x v="5"/>
    <n v="6"/>
    <n v="200"/>
  </r>
  <r>
    <n v="755"/>
    <s v="      ELADIO JAIME VALLEJO DUQUE"/>
    <s v="1-1-1-06-02-430"/>
    <x v="5"/>
    <n v="6"/>
    <n v="600"/>
  </r>
  <r>
    <n v="757"/>
    <s v="      CARMEN PAOLA CISNEROS HERRERA"/>
    <s v="1-1-1-06-02-431"/>
    <x v="5"/>
    <n v="6"/>
    <n v="400"/>
  </r>
  <r>
    <n v="759"/>
    <s v="      GUADALUPE MONTIEL ZAMBRANO"/>
    <s v="1-1-1-06-02-432"/>
    <x v="5"/>
    <n v="6"/>
    <n v="200"/>
  </r>
  <r>
    <n v="761"/>
    <s v="      MARINA ELIZABETH LOPEZ CONTRERAS"/>
    <s v="1-1-1-06-02-433"/>
    <x v="5"/>
    <n v="6"/>
    <n v="240"/>
  </r>
  <r>
    <n v="763"/>
    <s v="      RUSBELL GABRIEL MERA ACURIO"/>
    <s v="1-1-1-06-02-434"/>
    <x v="5"/>
    <n v="6"/>
    <n v="500"/>
  </r>
  <r>
    <n v="765"/>
    <s v="      MARIA DELICIA SILVA GONZALEZ"/>
    <s v="1-1-1-06-02-435"/>
    <x v="5"/>
    <n v="6"/>
    <n v="280"/>
  </r>
  <r>
    <n v="767"/>
    <s v="      ESTEFANNY ELIZABETH CALERO ESPIN"/>
    <s v="1-1-1-06-02-436"/>
    <x v="5"/>
    <n v="6"/>
    <n v="300"/>
  </r>
  <r>
    <n v="769"/>
    <s v="      FULTON ALBERTO TOMALA SUAREZ"/>
    <s v="1-1-1-06-02-437"/>
    <x v="5"/>
    <n v="6"/>
    <n v="280"/>
  </r>
  <r>
    <n v="771"/>
    <s v="      MARIA JOSE CONCHA PATA"/>
    <s v="1-1-1-06-02-438"/>
    <x v="5"/>
    <n v="6"/>
    <n v="150"/>
  </r>
  <r>
    <n v="773"/>
    <s v="      KEILA ESTHER MENDOZA VERA"/>
    <s v="1-1-1-06-02-440"/>
    <x v="5"/>
    <n v="6"/>
    <n v="600"/>
  </r>
  <r>
    <n v="775"/>
    <s v="      ALICIA JOSEFINA VASQUEZ RODRIGUEZ"/>
    <s v="1-1-1-06-02-441"/>
    <x v="5"/>
    <n v="6"/>
    <n v="500"/>
  </r>
  <r>
    <n v="777"/>
    <s v="      WILSON LEONARDO TOBAR GONZALEZ"/>
    <s v="1-1-1-06-02-444"/>
    <x v="5"/>
    <n v="6"/>
    <n v="300"/>
  </r>
  <r>
    <n v="779"/>
    <s v="      FREDY FERNANDO YUMBO LICUY"/>
    <s v="1-1-1-06-02-445"/>
    <x v="5"/>
    <n v="6"/>
    <n v="750"/>
  </r>
  <r>
    <n v="781"/>
    <s v="      CARMEN EMILIA MOYA HIDALGO"/>
    <s v="1-1-1-06-02-446"/>
    <x v="5"/>
    <n v="6"/>
    <n v="30"/>
  </r>
  <r>
    <n v="783"/>
    <s v="      ALBA MARGOTH VINZA SEGOVIA"/>
    <s v="1-1-1-06-02-448"/>
    <x v="5"/>
    <n v="6"/>
    <n v="120"/>
  </r>
  <r>
    <n v="785"/>
    <s v="      CARLOS ALFREDO CAMPOVERDE SALGADO"/>
    <s v="1-1-1-06-02-449"/>
    <x v="5"/>
    <n v="6"/>
    <n v="100"/>
  </r>
  <r>
    <n v="787"/>
    <s v="      NUBIA ROCIO LUCERO SOLIS"/>
    <s v="1-1-1-06-02-450"/>
    <x v="5"/>
    <n v="6"/>
    <n v="200"/>
  </r>
  <r>
    <n v="789"/>
    <s v="      EDUARDO PATRICIO BARROS CUADRADO"/>
    <s v="1-1-1-06-02-451"/>
    <x v="5"/>
    <n v="6"/>
    <n v="250"/>
  </r>
  <r>
    <n v="791"/>
    <s v="      ELVA JEANNINE  COYAGO VEGA"/>
    <s v="1-1-1-06-02-453"/>
    <x v="5"/>
    <n v="6"/>
    <n v="450"/>
  </r>
  <r>
    <n v="793"/>
    <s v="      SUSANA FILADELFIA RAMÍREZ MONTERO"/>
    <s v="1-1-1-06-02-454"/>
    <x v="5"/>
    <n v="6"/>
    <n v="500"/>
  </r>
  <r>
    <n v="795"/>
    <s v="      CARLOS ENRIQUE ANDRADE VERDEZOTO"/>
    <s v="1-1-1-06-02-456"/>
    <x v="5"/>
    <n v="6"/>
    <n v="80"/>
  </r>
  <r>
    <n v="797"/>
    <s v="      ODILA ISABEL HEREDIA HURTADO"/>
    <s v="1-1-1-06-02-457"/>
    <x v="5"/>
    <n v="6"/>
    <n v="75"/>
  </r>
  <r>
    <n v="799"/>
    <s v="      LUISA MONRROY SOLIS"/>
    <s v="1-1-1-06-02-460"/>
    <x v="5"/>
    <n v="6"/>
    <n v="400"/>
  </r>
  <r>
    <n v="801"/>
    <s v="      CONSUELO CAMPOS ARMIJOS"/>
    <s v="1-1-1-06-02-464"/>
    <x v="5"/>
    <n v="6"/>
    <n v="260"/>
  </r>
  <r>
    <n v="803"/>
    <s v="      MARCIA CEDEÑO REYES"/>
    <s v="1-1-1-06-02-465"/>
    <x v="5"/>
    <n v="6"/>
    <n v="242.5"/>
  </r>
  <r>
    <n v="805"/>
    <s v="      DORIS JACQUELINE HERRERA CAISAGUANO"/>
    <s v="1-1-1-06-02-467"/>
    <x v="5"/>
    <n v="6"/>
    <n v="260"/>
  </r>
  <r>
    <n v="807"/>
    <s v="      GASOLINERA PANTERA 1"/>
    <s v="1-1-1-06-02-468"/>
    <x v="5"/>
    <n v="6"/>
    <n v="150"/>
  </r>
  <r>
    <n v="809"/>
    <s v="      CARLOS ANTONIO CHICAIZA CATOTA"/>
    <s v="1-1-1-06-02-469"/>
    <x v="5"/>
    <n v="6"/>
    <n v="150"/>
  </r>
  <r>
    <n v="811"/>
    <s v="      PABLO FERNANDO GALARZA CHACON"/>
    <s v="1-1-1-06-02-470"/>
    <x v="5"/>
    <n v="6"/>
    <n v="50"/>
  </r>
  <r>
    <n v="813"/>
    <s v="      IVAN DARIO BARRES BRIONES"/>
    <s v="1-1-1-06-02-471"/>
    <x v="5"/>
    <n v="6"/>
    <n v="300"/>
  </r>
  <r>
    <n v="815"/>
    <s v="      FLAVIO RAUL MOSQUERA CADENA"/>
    <s v="1-1-1-06-02-472"/>
    <x v="5"/>
    <n v="6"/>
    <n v="540"/>
  </r>
  <r>
    <n v="817"/>
    <s v="      GREMIO DE MAESTROS PROFESIONALES"/>
    <s v="1-1-1-06-02-473"/>
    <x v="5"/>
    <n v="6"/>
    <n v="150"/>
  </r>
  <r>
    <n v="819"/>
    <s v="      AURA LUCRECIA CHAVEZ MOSQUERA"/>
    <s v="1-1-1-06-02-475"/>
    <x v="5"/>
    <n v="6"/>
    <n v="150"/>
  </r>
  <r>
    <n v="821"/>
    <s v="      SERGIO HIDALGO CADENA CHAFUEL"/>
    <s v="1-1-1-06-02-476"/>
    <x v="5"/>
    <n v="6"/>
    <n v="360"/>
  </r>
  <r>
    <n v="823"/>
    <s v="      LUIS GERMANICO GUEVARA RUIZ"/>
    <s v="1-1-1-06-02-477"/>
    <x v="5"/>
    <n v="6"/>
    <n v="360"/>
  </r>
  <r>
    <n v="825"/>
    <s v="      LUCRECIA ANGELICA RUALES MAFLA"/>
    <s v="1-1-1-06-02-478"/>
    <x v="5"/>
    <n v="6"/>
    <n v="200"/>
  </r>
  <r>
    <n v="827"/>
    <s v="      ANGEL FLADELFO ALBAN ARIAS"/>
    <s v="1-1-1-06-02-479"/>
    <x v="5"/>
    <n v="6"/>
    <n v="450"/>
  </r>
  <r>
    <n v="829"/>
    <s v="      TERESA LEONILLA VERDUGO CAMPOVERDE"/>
    <s v="1-1-1-06-02-480"/>
    <x v="5"/>
    <n v="6"/>
    <n v="400"/>
  </r>
  <r>
    <n v="831"/>
    <s v="      EFREN EUGENIO ANDRADE JIMENEZ"/>
    <s v="1-1-1-06-02-481"/>
    <x v="5"/>
    <n v="6"/>
    <n v="200"/>
  </r>
  <r>
    <n v="833"/>
    <s v="      VICTOR HUGO ALVAREZ CASTILLO"/>
    <s v="1-1-1-06-02-482"/>
    <x v="5"/>
    <n v="6"/>
    <n v="600"/>
  </r>
  <r>
    <n v="835"/>
    <s v="      JUANA AMANDA HERNANDEZ GUTIERREZ"/>
    <s v="1-1-1-06-02-484"/>
    <x v="5"/>
    <n v="6"/>
    <n v="120"/>
  </r>
  <r>
    <n v="837"/>
    <s v="      MARITZA KARINA VARGAS GONZALEZ"/>
    <s v="1-1-1-06-02-486"/>
    <x v="5"/>
    <n v="6"/>
    <n v="200"/>
  </r>
  <r>
    <n v="839"/>
    <s v="      ESTELA AZUCENA CHIQUI SINCHI"/>
    <s v="1-1-1-06-02-487"/>
    <x v="5"/>
    <n v="6"/>
    <n v="300"/>
  </r>
  <r>
    <n v="841"/>
    <s v="      CHARLES JEAN GARCIA PLUAS"/>
    <s v="1-1-1-06-02-488"/>
    <x v="5"/>
    <n v="6"/>
    <n v="300"/>
  </r>
  <r>
    <n v="843"/>
    <s v="      ARTURO OTOÑEL FREIRE VILLALVA"/>
    <s v="1-1-1-06-02-489"/>
    <x v="5"/>
    <n v="6"/>
    <n v="4000"/>
  </r>
  <r>
    <n v="845"/>
    <s v="      LAURA VISTORIA SANTAMARIA CASTRO"/>
    <s v="1-1-1-06-02-490"/>
    <x v="5"/>
    <n v="6"/>
    <n v="220"/>
  </r>
  <r>
    <n v="847"/>
    <s v="      EDGAR VINICIO SALTOS GUERRERO"/>
    <s v="1-1-1-06-02-491"/>
    <x v="5"/>
    <n v="6"/>
    <n v="140"/>
  </r>
  <r>
    <n v="849"/>
    <s v="      MARTHA CECILIA TRUJILLO YANDUN"/>
    <s v="1-1-1-06-02-492"/>
    <x v="5"/>
    <n v="6"/>
    <n v="150"/>
  </r>
  <r>
    <n v="851"/>
    <s v="      NELLY MARIA MAGDALENA CASTILLO AGUI"/>
    <s v="1-1-1-06-02-493"/>
    <x v="5"/>
    <n v="6"/>
    <n v="150"/>
  </r>
  <r>
    <n v="853"/>
    <s v="      JANETT NATHALY ALARCON VIZUETE"/>
    <s v="1-1-1-06-02-496"/>
    <x v="5"/>
    <n v="6"/>
    <n v="100"/>
  </r>
  <r>
    <n v="855"/>
    <s v="      LUIS MARCELO COLOMA VERDEZOTO"/>
    <s v="1-1-1-06-02-498"/>
    <x v="5"/>
    <n v="6"/>
    <n v="100"/>
  </r>
  <r>
    <n v="857"/>
    <s v="      JOSE MAXIMILIANO VELEZ BERMUDEZ"/>
    <s v="1-1-1-06-02-499"/>
    <x v="5"/>
    <n v="6"/>
    <n v="200"/>
  </r>
  <r>
    <n v="859"/>
    <s v="      MARIANA GRANIZO CASTELO"/>
    <s v="1-1-1-06-02-500"/>
    <x v="5"/>
    <n v="6"/>
    <n v="100"/>
  </r>
  <r>
    <n v="861"/>
    <s v="      CARMEN ALVA APOLO PROCEL"/>
    <s v="1-1-1-06-02-501"/>
    <x v="5"/>
    <n v="6"/>
    <n v="200"/>
  </r>
  <r>
    <n v="863"/>
    <s v="      MARCO ANTONIO SANCHEZ LOPEZ"/>
    <s v="1-1-1-06-02-502"/>
    <x v="5"/>
    <n v="6"/>
    <n v="200"/>
  </r>
  <r>
    <n v="865"/>
    <s v="      DAVID ISRAEL MOSCOSO SOLIS"/>
    <s v="1-1-1-06-02-503"/>
    <x v="5"/>
    <n v="6"/>
    <n v="80"/>
  </r>
  <r>
    <n v="867"/>
    <s v="      CARLOS ENRIQUE URBINA URBINA"/>
    <s v="1-1-1-06-02-504"/>
    <x v="5"/>
    <n v="6"/>
    <n v="30"/>
  </r>
  <r>
    <n v="869"/>
    <s v="      RENE MAURICIO ORBE"/>
    <s v="1-1-1-06-02-505"/>
    <x v="5"/>
    <n v="6"/>
    <n v="200"/>
  </r>
  <r>
    <n v="871"/>
    <s v="      LAUTARO VILLALVA GARCES"/>
    <s v="1-1-1-06-02-506"/>
    <x v="5"/>
    <n v="6"/>
    <n v="70"/>
  </r>
  <r>
    <n v="873"/>
    <s v="      LUIS OSWALDO FRIAS GAVIDIA"/>
    <s v="1-1-1-06-02-507"/>
    <x v="5"/>
    <n v="6"/>
    <n v="140"/>
  </r>
  <r>
    <n v="875"/>
    <s v="      FRANKLIN WANDEBERG FREIRE MOLINA"/>
    <s v="1-1-1-06-02-508"/>
    <x v="5"/>
    <n v="6"/>
    <n v="100"/>
  </r>
  <r>
    <n v="877"/>
    <s v="      WILMER LEONIL MERINO FIGUEROA"/>
    <s v="1-1-1-06-02-509"/>
    <x v="5"/>
    <n v="6"/>
    <n v="200"/>
  </r>
  <r>
    <n v="879"/>
    <s v="      RICARDO ESTALIN MENDOZA SALAS"/>
    <s v="1-1-1-06-02-510"/>
    <x v="5"/>
    <n v="6"/>
    <n v="150"/>
  </r>
  <r>
    <n v="881"/>
    <s v="      MARGARITA YAURIPOMA MOROCHO"/>
    <s v="1-1-1-06-02-511"/>
    <x v="5"/>
    <n v="6"/>
    <n v="500"/>
  </r>
  <r>
    <n v="883"/>
    <s v="      DOLORES MORALES CHAVEZ"/>
    <s v="1-1-1-06-02-512"/>
    <x v="5"/>
    <n v="6"/>
    <n v="100"/>
  </r>
  <r>
    <n v="885"/>
    <s v="      BEATRIZ MUENTES HOLGUIN"/>
    <s v="1-1-1-06-02-513"/>
    <x v="5"/>
    <n v="6"/>
    <n v="150"/>
  </r>
  <r>
    <n v="887"/>
    <s v="      WENDY JANETH GANZINO KLERY"/>
    <s v="1-1-1-06-02-514"/>
    <x v="5"/>
    <n v="6"/>
    <n v="160"/>
  </r>
  <r>
    <n v="889"/>
    <s v="      SEGUNDO FERMIN ARMIJOS LOMBEIDA"/>
    <s v="1-1-1-06-02-515"/>
    <x v="5"/>
    <n v="6"/>
    <n v="150"/>
  </r>
  <r>
    <n v="891"/>
    <s v="      JANILSEN ZAMORA MUÑOZ"/>
    <s v="1-1-1-06-02-516"/>
    <x v="5"/>
    <n v="6"/>
    <n v="125"/>
  </r>
  <r>
    <n v="893"/>
    <s v="      MANUEL HORACIO ROSADO YEPEZ"/>
    <s v="1-1-1-06-02-518"/>
    <x v="5"/>
    <n v="6"/>
    <n v="300"/>
  </r>
  <r>
    <n v="895"/>
    <s v="      LIZETH ELISA HERNANDEZ SORIA"/>
    <s v="1-1-1-06-02-519"/>
    <x v="5"/>
    <n v="6"/>
    <n v="150"/>
  </r>
  <r>
    <n v="897"/>
    <s v="      HECTOR ASDRUBAL ROBALINO LLERENA"/>
    <s v="1-1-1-06-02-520"/>
    <x v="5"/>
    <n v="6"/>
    <n v="200"/>
  </r>
  <r>
    <n v="899"/>
    <s v="      FANNY ELIZABETH PALADINEZ SANTAMARI"/>
    <s v="1-1-1-06-02-523"/>
    <x v="5"/>
    <n v="6"/>
    <n v="150"/>
  </r>
  <r>
    <n v="901"/>
    <s v="      HENRY JESUS MOROCHO NOVILLO"/>
    <s v="1-1-1-06-02-524"/>
    <x v="5"/>
    <n v="6"/>
    <n v="648"/>
  </r>
  <r>
    <n v="903"/>
    <s v="      DANIEL ROSALINO LOPEZ VEGA"/>
    <s v="1-1-1-06-02-526"/>
    <x v="5"/>
    <n v="6"/>
    <n v="100"/>
  </r>
  <r>
    <n v="905"/>
    <s v="      VICTOR AURELIANO BORJA CAMACHO"/>
    <s v="1-1-1-06-02-527"/>
    <x v="5"/>
    <n v="6"/>
    <n v="100"/>
  </r>
  <r>
    <n v="907"/>
    <s v="      ANTONIO TUABANDA LEON"/>
    <s v="1-1-1-06-02-528"/>
    <x v="5"/>
    <n v="6"/>
    <n v="324"/>
  </r>
  <r>
    <n v="909"/>
    <s v="      JOHANA ALCIVAR PONCE"/>
    <s v="1-1-1-06-02-529"/>
    <x v="5"/>
    <n v="6"/>
    <n v="432"/>
  </r>
  <r>
    <n v="911"/>
    <s v="      FERNANDO RAMIREZ BECERRA"/>
    <s v="1-1-1-06-02-530"/>
    <x v="5"/>
    <n v="6"/>
    <n v="540"/>
  </r>
  <r>
    <n v="913"/>
    <s v="      LUCIA LARA OLAYA"/>
    <s v="1-1-1-06-02-531"/>
    <x v="5"/>
    <n v="6"/>
    <n v="432"/>
  </r>
  <r>
    <n v="915"/>
    <s v="      SEGUNDO OSWALDO LEMA GUISHA"/>
    <s v="1-1-1-06-02-532"/>
    <x v="5"/>
    <n v="6"/>
    <n v="60"/>
  </r>
  <r>
    <n v="917"/>
    <s v="      EDUARDO GONZALO DELGADO ESPIN"/>
    <s v="1-1-1-06-02-533"/>
    <x v="5"/>
    <n v="6"/>
    <n v="250"/>
  </r>
  <r>
    <n v="919"/>
    <s v="      LUIS ALFREDO REMACHE CORO"/>
    <s v="1-1-1-06-02-534"/>
    <x v="5"/>
    <n v="6"/>
    <n v="100"/>
  </r>
  <r>
    <n v="921"/>
    <s v="      LUIS HUMBERTO CORDOVA RAMON"/>
    <s v="1-1-1-06-02-536"/>
    <x v="5"/>
    <n v="6"/>
    <n v="400"/>
  </r>
  <r>
    <n v="923"/>
    <s v="      FELICITA METIGA LOPEZ"/>
    <s v="1-1-1-06-02-537"/>
    <x v="5"/>
    <n v="6"/>
    <n v="282"/>
  </r>
  <r>
    <n v="925"/>
    <s v="      HECTOR SEGUNDO PESANTEZ BOLAÑOS"/>
    <s v="1-1-1-06-02-538"/>
    <x v="5"/>
    <n v="6"/>
    <n v="500"/>
  </r>
  <r>
    <n v="927"/>
    <s v="      GALO BARRAGAN NARANJO"/>
    <s v="1-1-1-06-02-540"/>
    <x v="5"/>
    <n v="6"/>
    <n v="180"/>
  </r>
  <r>
    <n v="929"/>
    <s v="      GAD MUNICIPIO DE MANTA"/>
    <s v="1-1-1-06-02-541"/>
    <x v="5"/>
    <n v="6"/>
    <n v="4000"/>
  </r>
  <r>
    <n v="931"/>
    <s v="      JUAN AMERICO VARGAS SOTO"/>
    <s v="1-1-1-06-02-542"/>
    <x v="5"/>
    <n v="6"/>
    <n v="324"/>
  </r>
  <r>
    <n v="933"/>
    <s v="      JOSE INTRIAGO DELGADO"/>
    <s v="1-1-1-06-02-543"/>
    <x v="5"/>
    <n v="6"/>
    <n v="200"/>
  </r>
  <r>
    <n v="935"/>
    <s v="      MANUEL MESIAS DIAZ ARAGON"/>
    <s v="1-1-1-06-02-544"/>
    <x v="5"/>
    <n v="6"/>
    <n v="250"/>
  </r>
  <r>
    <n v="937"/>
    <s v="      FABIAN PEDRO CAZORLA MACHADO"/>
    <s v="1-1-1-06-02-545"/>
    <x v="5"/>
    <n v="6"/>
    <n v="70"/>
  </r>
  <r>
    <n v="939"/>
    <s v="      EP PETROECUADOR"/>
    <s v="1-1-1-06-02-546"/>
    <x v="5"/>
    <n v="6"/>
    <n v="1250"/>
  </r>
  <r>
    <n v="941"/>
    <s v="      HECTOR RENE NINACURI SATUQUINGA"/>
    <s v="1-1-1-06-02-548"/>
    <x v="5"/>
    <n v="6"/>
    <n v="100"/>
  </r>
  <r>
    <n v="943"/>
    <s v="      MANUEL MESIAS VARGAS PONCE"/>
    <s v="1-1-1-06-02-549"/>
    <x v="5"/>
    <n v="6"/>
    <n v="300"/>
  </r>
  <r>
    <n v="945"/>
    <s v="      ANGEL MIGUEL MUENTES MUENTES"/>
    <s v="1-1-1-06-02-550"/>
    <x v="5"/>
    <n v="6"/>
    <n v="100"/>
  </r>
  <r>
    <n v="947"/>
    <s v="      CARMEN MARGARITA RODRIGUEZ RISCO"/>
    <s v="1-1-1-06-02-551"/>
    <x v="5"/>
    <n v="6"/>
    <n v="280"/>
  </r>
  <r>
    <n v="949"/>
    <s v="      JENNY ANDRADE ANDRADE"/>
    <s v="1-1-1-06-02-552"/>
    <x v="5"/>
    <n v="6"/>
    <n v="500"/>
  </r>
  <r>
    <n v="951"/>
    <s v="      GUSTAVO GARCÍA BANDERAS"/>
    <s v="1-1-1-06-02-553"/>
    <x v="5"/>
    <n v="6"/>
    <n v="6600"/>
  </r>
  <r>
    <n v="953"/>
    <s v="      DIANA CAROLINA ALCIVAR ROMERO"/>
    <s v="1-1-1-06-02-554"/>
    <x v="5"/>
    <n v="6"/>
    <n v="200"/>
  </r>
  <r>
    <n v="955"/>
    <s v="      GISSELA MOJARRANGO VERA"/>
    <s v="1-1-1-06-02-555"/>
    <x v="5"/>
    <n v="6"/>
    <n v="150"/>
  </r>
  <r>
    <n v="957"/>
    <s v="      VERÓNICA ALEXANDRA CABALLERO VERA"/>
    <s v="1-1-1-06-02-556"/>
    <x v="5"/>
    <n v="6"/>
    <n v="120"/>
  </r>
  <r>
    <n v="959"/>
    <s v="      DANILO ARMANDO CASTRO HUACON"/>
    <s v="1-1-1-06-02-557"/>
    <x v="5"/>
    <n v="6"/>
    <n v="500"/>
  </r>
  <r>
    <n v="961"/>
    <s v="      JUAN CARLOS MENDOZA ROSADO"/>
    <s v="1-1-1-06-02-558"/>
    <x v="5"/>
    <n v="6"/>
    <n v="200"/>
  </r>
  <r>
    <n v="963"/>
    <s v="      ANITA ESMELDIS SOL ROBINSON"/>
    <s v="1-1-1-06-02-559"/>
    <x v="5"/>
    <n v="6"/>
    <n v="200"/>
  </r>
  <r>
    <n v="965"/>
    <s v="      EUCLIDES JULIAN COBO CEDEÑO"/>
    <s v="1-1-1-06-02-560"/>
    <x v="5"/>
    <n v="6"/>
    <n v="400"/>
  </r>
  <r>
    <n v="967"/>
    <s v="      EYSTEN SINMALEZA PONCE"/>
    <s v="1-1-1-06-02-561"/>
    <x v="5"/>
    <n v="6"/>
    <n v="150"/>
  </r>
  <r>
    <n v="969"/>
    <s v="      OLINDA MENDOZA BAREN"/>
    <s v="1-1-1-06-02-562"/>
    <x v="5"/>
    <n v="6"/>
    <n v="220"/>
  </r>
  <r>
    <n v="971"/>
    <s v="      MIGUEL INTRIAGO SANCHEZ"/>
    <s v="1-1-1-06-02-563"/>
    <x v="5"/>
    <n v="6"/>
    <n v="200"/>
  </r>
  <r>
    <n v="973"/>
    <s v="      HERLINDA MARISOL SANCHEZ AUCAY"/>
    <s v="1-1-1-06-02-564"/>
    <x v="5"/>
    <n v="6"/>
    <n v="150"/>
  </r>
  <r>
    <n v="975"/>
    <s v="      SANDRA MACIAS ZAMBRANO"/>
    <s v="1-1-1-06-02-566"/>
    <x v="5"/>
    <n v="6"/>
    <n v="100"/>
  </r>
  <r>
    <n v="977"/>
    <s v="      AMPARITO CECILIA ONTANEDA PAREDES"/>
    <s v="1-1-1-06-02-567"/>
    <x v="5"/>
    <n v="6"/>
    <n v="120"/>
  </r>
  <r>
    <n v="979"/>
    <s v="      OSCAR DANIEL ALBAN CALDAS"/>
    <s v="1-1-1-06-02-568"/>
    <x v="5"/>
    <n v="6"/>
    <n v="150"/>
  </r>
  <r>
    <n v="981"/>
    <s v="      MISHELL UGARITA SUNBANA PILLA"/>
    <s v="1-1-1-06-02-570"/>
    <x v="5"/>
    <n v="6"/>
    <n v="130"/>
  </r>
  <r>
    <n v="983"/>
    <s v="      GLEN HURTADO MARCILLO"/>
    <s v="1-1-1-06-02-571"/>
    <x v="5"/>
    <n v="6"/>
    <n v="360"/>
  </r>
  <r>
    <n v="985"/>
    <s v="      ODALYS PINCAY ANDRADE"/>
    <s v="1-1-1-06-02-572"/>
    <x v="5"/>
    <n v="6"/>
    <n v="360"/>
  </r>
  <r>
    <n v="987"/>
    <s v="      LUIS ANTONIO BEJARANO CHADAN"/>
    <s v="1-1-1-06-02-573"/>
    <x v="5"/>
    <n v="6"/>
    <n v="100"/>
  </r>
  <r>
    <n v="989"/>
    <s v="      GALO CEDEÑO BERMUDEZ"/>
    <s v="1-1-1-06-02-574"/>
    <x v="5"/>
    <n v="6"/>
    <n v="200"/>
  </r>
  <r>
    <n v="991"/>
    <s v="      ANA LUCIA CASTILLO MARTINEZ"/>
    <s v="1-1-1-06-02-575"/>
    <x v="5"/>
    <n v="6"/>
    <n v="200"/>
  </r>
  <r>
    <n v="993"/>
    <s v="      VICTOR REYES ARTEAGA"/>
    <s v="1-1-1-06-02-576"/>
    <x v="5"/>
    <n v="6"/>
    <n v="80"/>
  </r>
  <r>
    <n v="995"/>
    <s v="      JUAN JOSE CEPEDA ARIAS"/>
    <s v="1-1-1-06-02-577"/>
    <x v="5"/>
    <n v="6"/>
    <n v="540"/>
  </r>
  <r>
    <n v="997"/>
    <s v="      VISHART STEEN STIG"/>
    <s v="1-1-1-06-02-578"/>
    <x v="5"/>
    <n v="6"/>
    <n v="540"/>
  </r>
  <r>
    <n v="999"/>
    <s v="      LIDIA GAVINA WININGTHER PEREA"/>
    <s v="1-1-1-06-02-579"/>
    <x v="5"/>
    <n v="6"/>
    <n v="700"/>
  </r>
  <r>
    <n v="1001"/>
    <s v="      LIDA MERCEDES SALTOS ZAPATA"/>
    <s v="1-1-1-06-02-580"/>
    <x v="5"/>
    <n v="6"/>
    <n v="150"/>
  </r>
  <r>
    <n v="1003"/>
    <s v="      RAUL OLMEDO TREJO CORTEZ"/>
    <s v="1-1-1-06-02-581"/>
    <x v="5"/>
    <n v="6"/>
    <n v="240"/>
  </r>
  <r>
    <n v="1005"/>
    <s v="      MAURA FRANCISCA GONZABAY CAICHE"/>
    <s v="1-1-1-06-02-582"/>
    <x v="5"/>
    <n v="6"/>
    <n v="300"/>
  </r>
  <r>
    <n v="1007"/>
    <s v="      CARMEN BANEGAS YUNGA"/>
    <s v="1-1-1-06-02-583"/>
    <x v="5"/>
    <n v="6"/>
    <n v="150"/>
  </r>
  <r>
    <n v="1009"/>
    <s v="      MILTON DE LA CRUZ CARRION"/>
    <s v="1-1-1-06-02-585"/>
    <x v="5"/>
    <n v="6"/>
    <n v="432"/>
  </r>
  <r>
    <n v="1011"/>
    <s v="      CARLOTA GRANDA CHIRIBOGA"/>
    <s v="1-1-1-06-02-586"/>
    <x v="5"/>
    <n v="6"/>
    <n v="440"/>
  </r>
  <r>
    <n v="1013"/>
    <s v="      JORGE JOEL AVEIGA QUIROZ"/>
    <s v="1-1-1-06-02-587"/>
    <x v="5"/>
    <n v="6"/>
    <n v="300"/>
  </r>
  <r>
    <n v="1015"/>
    <s v="      LUIS ARTURO YUGCHA DEFAZ"/>
    <s v="1-1-1-06-02-588"/>
    <x v="5"/>
    <n v="6"/>
    <n v="300"/>
  </r>
  <r>
    <n v="1017"/>
    <s v="      ABEL GABRIEL TIGUA CHAVEZ"/>
    <s v="1-1-1-06-02-592"/>
    <x v="5"/>
    <n v="6"/>
    <n v="160"/>
  </r>
  <r>
    <n v="1019"/>
    <s v="      CARLOS OCTAVIO AULLA SALAMEH"/>
    <s v="1-1-1-06-02-593"/>
    <x v="5"/>
    <n v="6"/>
    <n v="150"/>
  </r>
  <r>
    <n v="1021"/>
    <s v="      ALEJANDRO BOLIVAR BERRUZ CHAVEZ"/>
    <s v="1-1-1-06-02-594"/>
    <x v="5"/>
    <n v="6"/>
    <n v="500"/>
  </r>
  <r>
    <n v="1023"/>
    <s v="      MARIA EUFEMIA VILLAMAGUA ILLESCAS"/>
    <s v="1-1-1-06-02-595"/>
    <x v="5"/>
    <n v="6"/>
    <n v="250"/>
  </r>
  <r>
    <n v="1025"/>
    <s v="      GENNY MARIA AGUILAR CARRION"/>
    <s v="1-1-1-06-02-596"/>
    <x v="5"/>
    <n v="6"/>
    <n v="280"/>
  </r>
  <r>
    <n v="1027"/>
    <s v="      ARTURO VARGAS CLAVIJO"/>
    <s v="1-1-1-06-02-597"/>
    <x v="5"/>
    <n v="6"/>
    <n v="162"/>
  </r>
  <r>
    <n v="1029"/>
    <s v="      LUIS MENDOZA MOREIRA"/>
    <s v="1-1-1-06-02-598"/>
    <x v="5"/>
    <n v="6"/>
    <n v="100"/>
  </r>
  <r>
    <n v="1031"/>
    <s v="      JORGE MENDOZA VELEZ"/>
    <s v="1-1-1-06-02-599"/>
    <x v="5"/>
    <n v="6"/>
    <n v="150"/>
  </r>
  <r>
    <n v="1033"/>
    <s v="      CRUZ RIVAS CALLE"/>
    <s v="1-1-1-06-02-600"/>
    <x v="5"/>
    <n v="6"/>
    <n v="100"/>
  </r>
  <r>
    <n v="1035"/>
    <s v="      FRANKLIN CEDEÑO CARREÑO"/>
    <s v="1-1-1-06-02-601"/>
    <x v="5"/>
    <n v="6"/>
    <n v="120"/>
  </r>
  <r>
    <n v="1037"/>
    <s v="      CARLOS BARREIRO VERA"/>
    <s v="1-1-1-06-02-602"/>
    <x v="5"/>
    <n v="6"/>
    <n v="300"/>
  </r>
  <r>
    <n v="1039"/>
    <s v="      JONNY ASTOLFO FRANCO RIVADENEIRA"/>
    <s v="1-1-1-06-02-603"/>
    <x v="5"/>
    <n v="6"/>
    <n v="300"/>
  </r>
  <r>
    <n v="1041"/>
    <s v="      JOVITA YANINA BAJAÑA SARCOS"/>
    <s v="1-1-1-06-02-604"/>
    <x v="5"/>
    <n v="6"/>
    <n v="300"/>
  </r>
  <r>
    <n v="1043"/>
    <s v="      DIANA VALERIA DELGADO CAMPUZANO"/>
    <s v="1-1-1-06-02-605"/>
    <x v="5"/>
    <n v="6"/>
    <n v="260"/>
  </r>
  <r>
    <n v="1045"/>
    <s v="      CARMEN VALENZUELA BASANTES"/>
    <s v="1-1-1-06-02-606"/>
    <x v="5"/>
    <n v="6"/>
    <n v="120"/>
  </r>
  <r>
    <n v="1047"/>
    <s v="      MONSERRATE AUXILIADORA MOREIRA ZAMB"/>
    <s v="1-1-1-06-02-607"/>
    <x v="5"/>
    <n v="6"/>
    <n v="330"/>
  </r>
  <r>
    <n v="1049"/>
    <s v="      LILIAN VERONICA MAHAHUAD CHALELA"/>
    <s v="1-1-1-06-02-608"/>
    <x v="5"/>
    <n v="6"/>
    <n v="2400"/>
  </r>
  <r>
    <n v="1051"/>
    <s v="      ADALBERTO BENITEZ CEDEÑO"/>
    <s v="1-1-1-06-02-609"/>
    <x v="5"/>
    <n v="6"/>
    <n v="120"/>
  </r>
  <r>
    <n v="1053"/>
    <s v="      MARIA AUXILIADORA GUTIERREZ NAVAZ"/>
    <s v="1-1-1-06-02-610"/>
    <x v="5"/>
    <n v="6"/>
    <n v="360"/>
  </r>
  <r>
    <n v="1055"/>
    <s v="      MUÑOZ GOVEA LUZ GLADYS"/>
    <s v="1-1-1-06-02-611"/>
    <x v="5"/>
    <n v="6"/>
    <n v="153"/>
  </r>
  <r>
    <n v="1057"/>
    <s v="      IVAN TEODORO BARZOLA DE LA ROSA"/>
    <s v="1-1-1-06-02-612"/>
    <x v="5"/>
    <n v="6"/>
    <n v="330"/>
  </r>
  <r>
    <n v="1059"/>
    <s v="      GAD MUNICIPAL DEL CANTON CUENCA"/>
    <s v="1-1-1-06-02-613"/>
    <x v="5"/>
    <n v="6"/>
    <n v="7758.32"/>
  </r>
  <r>
    <n v="1061"/>
    <s v="      ALICIA YOLANDA FRANCO BARRE"/>
    <s v="1-1-1-06-02-615"/>
    <x v="5"/>
    <n v="6"/>
    <n v="650"/>
  </r>
  <r>
    <n v="1063"/>
    <s v="      OLIVIA MAGDALENA SERRANO ROMAN"/>
    <s v="1-1-1-06-02-616"/>
    <x v="5"/>
    <n v="6"/>
    <n v="600"/>
  </r>
  <r>
    <n v="1065"/>
    <s v="      JOHNNY XAVIER ARTEAGA MENDOZA"/>
    <s v="1-1-1-06-02-617"/>
    <x v="5"/>
    <n v="6"/>
    <n v="360"/>
  </r>
  <r>
    <n v="1067"/>
    <s v="      MARIANA DE JESUS AGUIRRE AGUIRRE"/>
    <s v="1-1-1-06-02-619"/>
    <x v="5"/>
    <n v="6"/>
    <n v="500"/>
  </r>
  <r>
    <n v="1069"/>
    <s v="      JORGE ENRIQUE CABRERA CABRERA"/>
    <s v="1-1-1-06-02-620"/>
    <x v="5"/>
    <n v="6"/>
    <n v="90"/>
  </r>
  <r>
    <n v="1071"/>
    <s v="      LUIS MANUEL ALBUJA MARTINEZ"/>
    <s v="1-1-1-06-02-622"/>
    <x v="5"/>
    <n v="6"/>
    <n v="200"/>
  </r>
  <r>
    <n v="1073"/>
    <s v="      CRUZ LEONEL CEDEÑO GUILLEN"/>
    <s v="1-1-1-06-02-623"/>
    <x v="5"/>
    <n v="6"/>
    <n v="540"/>
  </r>
  <r>
    <n v="1075"/>
    <s v="      ANGEL RAFAEL VEINTIMILLA LLIVE"/>
    <s v="1-1-1-06-02-624"/>
    <x v="5"/>
    <n v="6"/>
    <n v="200"/>
  </r>
  <r>
    <n v="1077"/>
    <s v="      ANGEL FRANCISCO LLUSCA TOLEDO"/>
    <s v="1-1-1-06-02-626"/>
    <x v="5"/>
    <n v="6"/>
    <n v="200"/>
  </r>
  <r>
    <n v="1079"/>
    <s v="      ZOILA JUDITH BERMELLO ZORRILLA"/>
    <s v="1-1-1-06-02-627"/>
    <x v="5"/>
    <n v="6"/>
    <n v="130"/>
  </r>
  <r>
    <n v="1081"/>
    <s v="      EDGAR OSWALDO ESCUDERO VASCONEZ"/>
    <s v="1-1-1-06-02-628"/>
    <x v="5"/>
    <n v="6"/>
    <n v="250"/>
  </r>
  <r>
    <n v="1083"/>
    <s v="      EUSTOQUIO MARLON CHALEN CORREA"/>
    <s v="1-1-1-06-02-629"/>
    <x v="5"/>
    <n v="6"/>
    <n v="300"/>
  </r>
  <r>
    <n v="1085"/>
    <s v="      ZOILA LUZ CHERREZ FREIRE"/>
    <s v="1-1-1-06-02-630"/>
    <x v="5"/>
    <n v="6"/>
    <n v="500"/>
  </r>
  <r>
    <n v="1087"/>
    <s v="      NANCY DEL ROCIO MEDINA SANCHEZ"/>
    <s v="1-1-1-06-02-631"/>
    <x v="5"/>
    <n v="6"/>
    <n v="220"/>
  </r>
  <r>
    <n v="1089"/>
    <s v="      ROSA ELENA NARVAEZ MORALES"/>
    <s v="1-1-1-06-02-632"/>
    <x v="5"/>
    <n v="6"/>
    <n v="220"/>
  </r>
  <r>
    <n v="1091"/>
    <s v="      HERLINDA MARISOL SANCHEZ AUCAY"/>
    <s v="1-1-1-06-02-633"/>
    <x v="5"/>
    <n v="6"/>
    <n v="400"/>
  </r>
  <r>
    <n v="1093"/>
    <s v="      VICENTE WILFRIDO AGUILERA ZURITA"/>
    <s v="1-1-1-06-02-634"/>
    <x v="5"/>
    <n v="6"/>
    <n v="600"/>
  </r>
  <r>
    <n v="1095"/>
    <s v="      GAD MUNICIPAL QUEVEDO"/>
    <s v="1-1-1-06-02-635"/>
    <x v="5"/>
    <n v="6"/>
    <n v="6615.91"/>
  </r>
  <r>
    <n v="1097"/>
    <s v="      LUISA DEL ROCIO NIETO ARCOS"/>
    <s v="1-1-1-06-02-636"/>
    <x v="5"/>
    <n v="6"/>
    <n v="800"/>
  </r>
  <r>
    <n v="1099"/>
    <s v="      DANIELA MISHELL OTERO HIDALGO"/>
    <s v="1-1-1-06-02-637"/>
    <x v="5"/>
    <n v="6"/>
    <n v="150"/>
  </r>
  <r>
    <n v="1101"/>
    <s v="      SERUVI S.A."/>
    <s v="1-1-1-06-02-638"/>
    <x v="5"/>
    <n v="6"/>
    <n v="8531.11"/>
  </r>
  <r>
    <n v="1103"/>
    <s v="      WASHINGTON ANTONIO SANTANA LUCAS"/>
    <s v="1-1-1-06-02-639"/>
    <x v="5"/>
    <n v="6"/>
    <n v="180"/>
  </r>
  <r>
    <n v="1105"/>
    <s v="      CARMEN HORTENSIA CARMONA JARAMILLO"/>
    <s v="1-1-1-06-02-640"/>
    <x v="5"/>
    <n v="6"/>
    <n v="170"/>
  </r>
  <r>
    <n v="1107"/>
    <s v="      OSWALDO DEIFILIO VILLAVICENCIO ALVA"/>
    <s v="1-1-1-06-02-642"/>
    <x v="5"/>
    <n v="6"/>
    <n v="120"/>
  </r>
  <r>
    <n v="1109"/>
    <s v="      IMELDA ORFELINA JARAMILLO LAPO"/>
    <s v="1-1-1-06-02-643"/>
    <x v="5"/>
    <n v="6"/>
    <n v="130"/>
  </r>
  <r>
    <n v="1111"/>
    <s v="      JOSE RAUL VILLARRUEL BURBANO"/>
    <s v="1-1-1-06-02-644"/>
    <x v="5"/>
    <n v="6"/>
    <n v="750"/>
  </r>
  <r>
    <n v="1113"/>
    <s v="      HECTOR OSWALDO GORDILLO SILVA"/>
    <s v="1-1-1-06-02-645"/>
    <x v="5"/>
    <n v="6"/>
    <n v="300"/>
  </r>
  <r>
    <n v="1115"/>
    <s v="      SERVICENTRO CARCHI"/>
    <s v="1-1-1-06-02-646"/>
    <x v="5"/>
    <n v="6"/>
    <n v="300"/>
  </r>
  <r>
    <n v="1117"/>
    <s v="      VICTOR MANUEL AGUILA"/>
    <s v="1-1-1-06-02-647"/>
    <x v="5"/>
    <n v="6"/>
    <n v="300"/>
  </r>
  <r>
    <n v="1119"/>
    <s v="      REINALDO BALCAZAR CAMPOVERDE"/>
    <s v="1-1-1-06-02-648"/>
    <x v="5"/>
    <n v="6"/>
    <n v="700"/>
  </r>
  <r>
    <n v="1121"/>
    <s v="      CATOTA ROJAS MONICA LUCIA"/>
    <s v="1-1-1-06-02-649"/>
    <x v="5"/>
    <n v="6"/>
    <n v="500"/>
  </r>
  <r>
    <n v="1123"/>
    <s v="      VICOMBUSTIBLES CIA. LTDA."/>
    <s v="1-1-1-06-02-650"/>
    <x v="5"/>
    <n v="6"/>
    <n v="8500"/>
  </r>
  <r>
    <n v="1125"/>
    <s v="      GENARO ARIOLFO MEDINA"/>
    <s v="1-1-1-06-02-651"/>
    <x v="5"/>
    <n v="6"/>
    <n v="300"/>
  </r>
  <r>
    <n v="1127"/>
    <s v="      JAIME ABAD HERNANDEZ ROSERO"/>
    <s v="1-1-1-06-02-652"/>
    <x v="5"/>
    <n v="6"/>
    <n v="400"/>
  </r>
  <r>
    <n v="1129"/>
    <s v="      MIGUEL AMADEO CORDOVA SALINAS"/>
    <s v="1-1-1-06-02-653"/>
    <x v="5"/>
    <n v="6"/>
    <n v="125"/>
  </r>
  <r>
    <n v="1131"/>
    <s v="      CARLOS ALFREDO MORALES CALDERON"/>
    <s v="1-1-1-06-02-655"/>
    <x v="5"/>
    <n v="6"/>
    <n v="600"/>
  </r>
  <r>
    <n v="1133"/>
    <s v="      EDMUNDO EFRAIN ARIZAGA MOREIRA"/>
    <s v="1-1-1-06-02-657"/>
    <x v="5"/>
    <n v="6"/>
    <n v="600"/>
  </r>
  <r>
    <n v="1135"/>
    <s v="      NELSON CAMILO MEZA AROCA"/>
    <s v="1-1-1-06-02-658"/>
    <x v="5"/>
    <n v="6"/>
    <n v="150"/>
  </r>
  <r>
    <n v="1137"/>
    <s v="      LUZ ESPERANZA MONCAYO ZEAS"/>
    <s v="1-1-1-06-02-659"/>
    <x v="5"/>
    <n v="6"/>
    <n v="500"/>
  </r>
  <r>
    <n v="1139"/>
    <s v="      ADMINISTRADORA DEL PACIFICO"/>
    <s v="1-1-1-06-02-660"/>
    <x v="5"/>
    <n v="6"/>
    <n v="850"/>
  </r>
  <r>
    <n v="1141"/>
    <s v="      JESSICA PAOLA CAZORLA HERRERA"/>
    <s v="1-1-1-06-02-661"/>
    <x v="5"/>
    <n v="6"/>
    <n v="100"/>
  </r>
  <r>
    <n v="1143"/>
    <s v="      GRISELDA VIRGINIA SHIKI CHIRIAP"/>
    <s v="1-1-1-06-02-662"/>
    <x v="5"/>
    <n v="6"/>
    <n v="100"/>
  </r>
  <r>
    <n v="1145"/>
    <s v="      GLADYS VIOLETA GARAY MORALES"/>
    <s v="1-1-1-06-02-663"/>
    <x v="5"/>
    <n v="6"/>
    <n v="150"/>
  </r>
  <r>
    <n v="1147"/>
    <s v="      ERIKA MICHELLE PARRAGA CEVALLOS"/>
    <s v="1-1-1-06-02-664"/>
    <x v="5"/>
    <n v="6"/>
    <n v="700"/>
  </r>
  <r>
    <n v="1149"/>
    <s v="      MARGARITA GABRIELA VACA PEREZ"/>
    <s v="1-1-1-06-02-665"/>
    <x v="5"/>
    <n v="6"/>
    <n v="240"/>
  </r>
  <r>
    <n v="1151"/>
    <s v="      BERTHA LIDIA ERAZO DEL CASTILLO"/>
    <s v="1-1-1-06-02-666"/>
    <x v="5"/>
    <n v="6"/>
    <n v="1000"/>
  </r>
  <r>
    <n v="1153"/>
    <s v="      DIANA CATALINA ACOSTA MORALES"/>
    <s v="1-1-1-06-02-668"/>
    <x v="5"/>
    <n v="6"/>
    <n v="220"/>
  </r>
  <r>
    <n v="1155"/>
    <s v="      MARCELO PATRICIO ARROYO LEON"/>
    <s v="1-1-1-06-02-669"/>
    <x v="5"/>
    <n v="6"/>
    <n v="2900"/>
  </r>
  <r>
    <n v="1157"/>
    <s v="      MARIANA DE JESUS RUIZ ALTAMIRANO"/>
    <s v="1-1-1-06-02-670"/>
    <x v="5"/>
    <n v="6"/>
    <n v="80"/>
  </r>
  <r>
    <n v="1159"/>
    <s v="      DEYENARA DEL CISNE PALACIOS OCAÑA"/>
    <s v="1-1-1-06-02-671"/>
    <x v="5"/>
    <n v="6"/>
    <n v="120"/>
  </r>
  <r>
    <n v="1161"/>
    <s v="      IGLESIAS TAPIA CIA. LTDA."/>
    <s v="1-1-1-06-02-673"/>
    <x v="5"/>
    <n v="6"/>
    <n v="6000"/>
  </r>
  <r>
    <n v="1163"/>
    <s v="      YESENIA ANUNZIATA ALVAREZ CASTRO"/>
    <s v="1-1-1-06-02-676"/>
    <x v="5"/>
    <n v="6"/>
    <n v="560"/>
  </r>
  <r>
    <n v="1165"/>
    <s v="      ANDREA DE LOS ANGELES CANDO CHUGA"/>
    <s v="1-1-1-06-02-677"/>
    <x v="5"/>
    <n v="6"/>
    <n v="120"/>
  </r>
  <r>
    <n v="1167"/>
    <s v="      EMMA PATRICIA AGUIRRE MARTINEZ"/>
    <s v="1-1-1-06-02-678"/>
    <x v="5"/>
    <n v="6"/>
    <n v="300"/>
  </r>
  <r>
    <n v="1169"/>
    <s v="      BLANCA MILTA LAGOS GUERRERO"/>
    <s v="1-1-1-06-02-679"/>
    <x v="5"/>
    <n v="6"/>
    <n v="400"/>
  </r>
  <r>
    <n v="1171"/>
    <s v="      JULIO ALEJANDRO PEÑALOZA BRITO"/>
    <s v="1-1-1-06-02-680"/>
    <x v="5"/>
    <n v="6"/>
    <n v="570"/>
  </r>
  <r>
    <n v="1173"/>
    <s v="      OSWALDO TRUJILLO CLAVIJO"/>
    <s v="1-1-1-06-02-681"/>
    <x v="5"/>
    <n v="6"/>
    <n v="210"/>
  </r>
  <r>
    <n v="1175"/>
    <s v="      EDIFICIO ANTARES"/>
    <s v="1-1-1-06-02-682"/>
    <x v="5"/>
    <n v="6"/>
    <n v="1000"/>
  </r>
  <r>
    <n v="1177"/>
    <s v="      WILFRIDO VICENTE VEINTIMILLA TORRES"/>
    <s v="1-1-1-06-02-683"/>
    <x v="5"/>
    <n v="6"/>
    <n v="200"/>
  </r>
  <r>
    <n v="1179"/>
    <s v="      BLANCA PATRICIA ASIMBAYA HERNANDEZ"/>
    <s v="1-1-1-06-02-684"/>
    <x v="5"/>
    <n v="6"/>
    <n v="200"/>
  </r>
  <r>
    <n v="1181"/>
    <s v="      FRANKLIN SAMUEL GUAROCHICO VELEZ"/>
    <s v="1-1-1-06-02-685"/>
    <x v="5"/>
    <n v="6"/>
    <n v="100"/>
  </r>
  <r>
    <n v="1183"/>
    <s v="      LUIS EDUARDO CASTILLO SALGADO"/>
    <s v="1-1-1-06-02-686"/>
    <x v="5"/>
    <n v="6"/>
    <n v="200"/>
  </r>
  <r>
    <n v="1185"/>
    <s v="      MIGUEL ANGEL MORALES SANCHEZ"/>
    <s v="1-1-1-06-02-687"/>
    <x v="5"/>
    <n v="6"/>
    <n v="600"/>
  </r>
  <r>
    <n v="1187"/>
    <s v="      LORENA MARIBEL FLORES"/>
    <s v="1-1-1-06-02-689"/>
    <x v="5"/>
    <n v="6"/>
    <n v="360"/>
  </r>
  <r>
    <n v="1189"/>
    <s v="      GUADALUPE TERESA JAPA GODOY"/>
    <s v="1-1-1-06-02-690"/>
    <x v="5"/>
    <n v="6"/>
    <n v="240"/>
  </r>
  <r>
    <n v="1191"/>
    <s v="      CRUZ INOCENCIA MACIAS ESTACIO"/>
    <s v="1-1-1-06-02-691"/>
    <x v="5"/>
    <n v="6"/>
    <n v="80"/>
  </r>
  <r>
    <n v="1193"/>
    <s v="      VIDAL VALENTIN SARANGO GUAMAN"/>
    <s v="1-1-1-06-02-692"/>
    <x v="5"/>
    <n v="6"/>
    <n v="150"/>
  </r>
  <r>
    <n v="1195"/>
    <s v="      ANA LUCIA FREIRE HIDALGO"/>
    <s v="1-1-1-06-02-693"/>
    <x v="5"/>
    <n v="6"/>
    <n v="2352.5"/>
  </r>
  <r>
    <n v="1197"/>
    <s v="      MARIA DEL ROCIO ALCIVAR FAJARDO"/>
    <s v="1-1-1-06-02-695"/>
    <x v="5"/>
    <n v="6"/>
    <n v="160"/>
  </r>
  <r>
    <n v="1199"/>
    <s v="      CATALINA MARIA ACARO CAMACHO"/>
    <s v="1-1-1-06-02-696"/>
    <x v="5"/>
    <n v="6"/>
    <n v="100"/>
  </r>
  <r>
    <n v="1201"/>
    <s v="      ELIO AMADO ORTEGA VERA"/>
    <s v="1-1-1-06-02-698"/>
    <x v="5"/>
    <n v="6"/>
    <n v="360"/>
  </r>
  <r>
    <n v="1203"/>
    <s v="      MARIA CRUZ MOPOSITA MANOTOA"/>
    <s v="1-1-1-06-02-699"/>
    <x v="5"/>
    <n v="6"/>
    <n v="650"/>
  </r>
  <r>
    <n v="1205"/>
    <s v="      MONICA ELIZABETH ROMERO GARCIA"/>
    <s v="1-1-1-06-02-700"/>
    <x v="5"/>
    <n v="6"/>
    <n v="120"/>
  </r>
  <r>
    <n v="1207"/>
    <s v="      LICIMACO ROJAS GUAÑA"/>
    <s v="1-1-1-06-02-701"/>
    <x v="5"/>
    <n v="6"/>
    <n v="340"/>
  </r>
  <r>
    <n v="1209"/>
    <s v="      MIGUEL DAVID BARRIONUEVO JARAMILLO"/>
    <s v="1-1-1-06-02-702"/>
    <x v="5"/>
    <n v="6"/>
    <n v="500"/>
  </r>
  <r>
    <n v="1211"/>
    <s v="      FREDDY FRANCISCO CHICAZ MADERA"/>
    <s v="1-1-1-06-02-703"/>
    <x v="5"/>
    <n v="6"/>
    <n v="200"/>
  </r>
  <r>
    <n v="1213"/>
    <s v="      HECTOR HONORATO ENCALADA GALLEGOS"/>
    <s v="1-1-1-06-02-704"/>
    <x v="5"/>
    <n v="6"/>
    <n v="140"/>
  </r>
  <r>
    <n v="1215"/>
    <s v="      YAMIRA ALICIA SAMANIEGO TANDAZO"/>
    <s v="1-1-1-06-02-706"/>
    <x v="5"/>
    <n v="6"/>
    <n v="1100"/>
  </r>
  <r>
    <n v="1217"/>
    <s v="      RUBEN EDUARDO TORRES ROJAS"/>
    <s v="1-1-1-06-02-707"/>
    <x v="5"/>
    <n v="6"/>
    <n v="240"/>
  </r>
  <r>
    <n v="1219"/>
    <s v="      MARTHA MARÍA ALVARADO ALVARADO"/>
    <s v="1-1-1-06-02-708"/>
    <x v="5"/>
    <n v="6"/>
    <n v="120"/>
  </r>
  <r>
    <n v="1221"/>
    <s v="      MARIA SANTOS ACERO QUILUMBAQUI"/>
    <s v="1-1-1-06-02-709"/>
    <x v="5"/>
    <n v="6"/>
    <n v="400"/>
  </r>
  <r>
    <n v="1223"/>
    <s v="      FERNANDO PATRICIO PALOMEQUE CASTILL"/>
    <s v="1-1-1-06-02-711"/>
    <x v="5"/>
    <n v="6"/>
    <n v="440"/>
  </r>
  <r>
    <n v="1225"/>
    <s v="      BERENICE SOLEDAD PERALTA CORREA"/>
    <s v="1-1-1-06-02-712"/>
    <x v="5"/>
    <n v="6"/>
    <n v="110"/>
  </r>
  <r>
    <n v="1227"/>
    <s v="      SINDICATO CHOFERES PROFES QUININDE"/>
    <s v="1-1-1-06-02-713"/>
    <x v="5"/>
    <n v="6"/>
    <n v="200"/>
  </r>
  <r>
    <n v="1229"/>
    <s v="      DELIA MARIA PONCE BENITEZ"/>
    <s v="1-1-1-06-02-714"/>
    <x v="5"/>
    <n v="6"/>
    <n v="150"/>
  </r>
  <r>
    <n v="1231"/>
    <s v="      MARÍA CATALINA PLAZA CAJAMARCA"/>
    <s v="1-1-1-06-02-715"/>
    <x v="5"/>
    <n v="6"/>
    <n v="200"/>
  </r>
  <r>
    <n v="1233"/>
    <s v="      MARIA CARMELINA MARQUINA ORELLANA"/>
    <s v="1-1-1-06-02-716"/>
    <x v="5"/>
    <n v="6"/>
    <n v="400"/>
  </r>
  <r>
    <n v="1235"/>
    <s v="      JUAN CARLOS MONTOYA COELLO"/>
    <s v="1-1-1-06-02-717"/>
    <x v="5"/>
    <n v="6"/>
    <n v="700"/>
  </r>
  <r>
    <n v="1237"/>
    <s v="      FANNY LILIANA HERNÁNDEZ PULLAS"/>
    <s v="1-1-1-06-02-718"/>
    <x v="5"/>
    <n v="6"/>
    <n v="500"/>
  </r>
  <r>
    <n v="1239"/>
    <s v="      HUMBERTO ELEUTERIO LEÓN DE LA TORRE"/>
    <s v="1-1-1-06-02-719"/>
    <x v="5"/>
    <n v="6"/>
    <n v="150"/>
  </r>
  <r>
    <n v="1241"/>
    <s v="      ARABELLA MENDOZA SÁNCHEZ"/>
    <s v="1-1-1-06-02-720"/>
    <x v="5"/>
    <n v="6"/>
    <n v="360"/>
  </r>
  <r>
    <n v="1243"/>
    <s v="      GAD MUNICIPIO DE SAN CRISTOBAL"/>
    <s v="1-1-1-06-02-721"/>
    <x v="5"/>
    <n v="6"/>
    <n v="150"/>
  </r>
  <r>
    <n v="1245"/>
    <s v="      JUAN CARLOS REYES GUALLI"/>
    <s v="1-1-1-06-02-723"/>
    <x v="5"/>
    <n v="6"/>
    <n v="200"/>
  </r>
  <r>
    <n v="1247"/>
    <s v="      VICTOR HUGO CAGUA SATIZABAL"/>
    <s v="1-1-1-06-02-724"/>
    <x v="5"/>
    <n v="6"/>
    <n v="250"/>
  </r>
  <r>
    <n v="1249"/>
    <s v="      MARÍA DEL CARMEN GALVAN GRACIA"/>
    <s v="1-1-1-06-02-725"/>
    <x v="5"/>
    <n v="6"/>
    <n v="250"/>
  </r>
  <r>
    <n v="1251"/>
    <s v="      FREDY RENE ESPAÑA ROCA"/>
    <s v="1-1-1-06-02-726"/>
    <x v="5"/>
    <n v="6"/>
    <n v="540"/>
  </r>
  <r>
    <n v="1253"/>
    <s v="      LUIS ARTURO ANDRADE MOSQUERA"/>
    <s v="1-1-1-06-02-727"/>
    <x v="5"/>
    <n v="6"/>
    <n v="700"/>
  </r>
  <r>
    <n v="1255"/>
    <s v="      TULIA NORMANIA SEGURA"/>
    <s v="1-1-1-06-02-728"/>
    <x v="5"/>
    <n v="6"/>
    <n v="170"/>
  </r>
  <r>
    <n v="1257"/>
    <s v="      ZOILA MARGARITA CARRERA CHINGA"/>
    <s v="1-1-1-06-02-729"/>
    <x v="5"/>
    <n v="6"/>
    <n v="500"/>
  </r>
  <r>
    <n v="1259"/>
    <s v="      HECTOR EFREN TORRES ORDOÑEZ"/>
    <s v="1-1-1-06-02-730"/>
    <x v="5"/>
    <n v="6"/>
    <n v="300"/>
  </r>
  <r>
    <n v="1261"/>
    <s v="      TERESA CATALINA CARRERA JIBAJA"/>
    <s v="1-1-1-06-02-731"/>
    <x v="5"/>
    <n v="6"/>
    <n v="720"/>
  </r>
  <r>
    <n v="1263"/>
    <s v="      MARTHA CECILIA RAMÍREZ  INGA"/>
    <s v="1-1-1-06-02-733"/>
    <x v="5"/>
    <n v="6"/>
    <n v="150"/>
  </r>
  <r>
    <n v="1265"/>
    <s v="      JORGE ENRIQUE GUAÑA GUAITA"/>
    <s v="1-1-1-06-02-734"/>
    <x v="5"/>
    <n v="6"/>
    <n v="400"/>
  </r>
  <r>
    <n v="1267"/>
    <s v="      ANGEL VICENTE CUENCA LOPEZ"/>
    <s v="1-1-1-06-02-735"/>
    <x v="5"/>
    <n v="6"/>
    <n v="150"/>
  </r>
  <r>
    <n v="1269"/>
    <s v="      LEOPOLDO MANUEL ORTIZ VALENCIA"/>
    <s v="1-1-1-06-02-736"/>
    <x v="5"/>
    <n v="6"/>
    <n v="300"/>
  </r>
  <r>
    <n v="1271"/>
    <s v="      INES MERCEDES JIMENEZ PUEBLA"/>
    <s v="1-1-1-06-02-737"/>
    <x v="5"/>
    <n v="6"/>
    <n v="260"/>
  </r>
  <r>
    <n v="1273"/>
    <s v="      BLANCA LUCIA BONIFAZ CHIRAN"/>
    <s v="1-1-1-06-02-738"/>
    <x v="5"/>
    <n v="6"/>
    <n v="200"/>
  </r>
  <r>
    <n v="1275"/>
    <s v="      OLGA MARÍA FLORES MENDEZ"/>
    <s v="1-1-1-06-02-739"/>
    <x v="5"/>
    <n v="6"/>
    <n v="220"/>
  </r>
  <r>
    <n v="1277"/>
    <s v="      ALEX DAVID VALENZUELA SANTILLAN"/>
    <s v="1-1-1-06-02-741"/>
    <x v="5"/>
    <n v="6"/>
    <n v="140"/>
  </r>
  <r>
    <n v="1279"/>
    <s v="      ERIKA NATALY ALVARADO RAMOS"/>
    <s v="1-1-1-06-02-743"/>
    <x v="5"/>
    <n v="6"/>
    <n v="24.33"/>
  </r>
  <r>
    <n v="1281"/>
    <s v="      SARA LOURDES MERCHAN MERCHAN"/>
    <s v="1-1-1-06-02-744"/>
    <x v="5"/>
    <n v="6"/>
    <n v="490"/>
  </r>
  <r>
    <n v="1283"/>
    <s v="      OLMEDO LLOVANY LLERENA LLERENA"/>
    <s v="1-1-1-06-02-745"/>
    <x v="5"/>
    <n v="6"/>
    <n v="850"/>
  </r>
  <r>
    <n v="1285"/>
    <s v="      TATIANA MICHELLE TORRES PAVON"/>
    <s v="1-1-1-06-02-746"/>
    <x v="5"/>
    <n v="6"/>
    <n v="340"/>
  </r>
  <r>
    <n v="1287"/>
    <s v="      LUIS ALFONSO GAONA MÁRQUEZ"/>
    <s v="1-1-1-06-02-747"/>
    <x v="5"/>
    <n v="6"/>
    <n v="1300"/>
  </r>
  <r>
    <n v="1289"/>
    <s v="      PEDRO SEGUNDO CHACHALO RAMOS"/>
    <s v="1-1-1-06-02-749"/>
    <x v="5"/>
    <n v="6"/>
    <n v="600"/>
  </r>
  <r>
    <n v="1291"/>
    <s v="      FELIPE ENRIQUE ZAMBRANO  HEREDIA"/>
    <s v="1-1-1-06-02-750"/>
    <x v="5"/>
    <n v="6"/>
    <n v="250"/>
  </r>
  <r>
    <n v="1293"/>
    <s v="      ZOILA JANETH RODRIGUEZ FAREZ"/>
    <s v="1-1-1-06-02-751"/>
    <x v="5"/>
    <n v="6"/>
    <n v="448"/>
  </r>
  <r>
    <n v="1295"/>
    <s v="      ELVIA MARÍA MONTERO BERMEO"/>
    <s v="1-1-1-06-02-752"/>
    <x v="5"/>
    <n v="6"/>
    <n v="100"/>
  </r>
  <r>
    <n v="1297"/>
    <s v="      BERTHA LUDEÑA TORRES"/>
    <s v="1-1-1-06-02-753"/>
    <x v="5"/>
    <n v="6"/>
    <n v="150"/>
  </r>
  <r>
    <n v="1299"/>
    <s v="      KARINA LIDIA ZAMBRANO SEGURA"/>
    <s v="1-1-1-06-02-754"/>
    <x v="5"/>
    <n v="6"/>
    <n v="400"/>
  </r>
  <r>
    <n v="1301"/>
    <s v="      LUIS ALBERTO CORDOVA RAMIREZ"/>
    <s v="1-1-1-06-02-755"/>
    <x v="5"/>
    <n v="6"/>
    <n v="300"/>
  </r>
  <r>
    <n v="1303"/>
    <s v="      NORA ESPERIA TRUJILLO OLMEDO"/>
    <s v="1-1-1-06-02-756"/>
    <x v="5"/>
    <n v="6"/>
    <n v="150"/>
  </r>
  <r>
    <n v="1305"/>
    <s v="      VICTOR MANUEL ACOSTA JARA"/>
    <s v="1-1-1-06-02-757"/>
    <x v="5"/>
    <n v="6"/>
    <n v="200"/>
  </r>
  <r>
    <n v="1307"/>
    <s v="      INMOBILIAR"/>
    <s v="1-1-1-06-02-758"/>
    <x v="5"/>
    <n v="6"/>
    <n v="16287740.800000001"/>
  </r>
  <r>
    <n v="1309"/>
    <s v="      LUISA DE LOS ANGELES SORIA"/>
    <s v="1-1-1-06-02-759"/>
    <x v="5"/>
    <n v="6"/>
    <n v="300"/>
  </r>
  <r>
    <n v="1311"/>
    <s v="      ARIANA WIESNER ALVARADO"/>
    <s v="1-1-1-06-02-760"/>
    <x v="5"/>
    <n v="6"/>
    <n v="1500"/>
  </r>
  <r>
    <n v="1313"/>
    <s v="      RUBEN DARÍO DE LA CRUZ MORALES"/>
    <s v="1-1-1-06-02-761"/>
    <x v="5"/>
    <n v="6"/>
    <n v="200"/>
  </r>
  <r>
    <n v="1315"/>
    <s v="      CETITA ADRIANA DUEÑAS DELGADO"/>
    <s v="1-1-1-06-02-764"/>
    <x v="5"/>
    <n v="6"/>
    <n v="130"/>
  </r>
  <r>
    <n v="1317"/>
    <s v="      HELDER EULOGIO QUEZADA RODRIGUEZ"/>
    <s v="1-1-1-06-02-765"/>
    <x v="5"/>
    <n v="6"/>
    <n v="500"/>
  </r>
  <r>
    <n v="1319"/>
    <s v="      MARJORIE ZORAIDA CARREÑO CARREÑO"/>
    <s v="1-1-1-06-02-766"/>
    <x v="5"/>
    <n v="6"/>
    <n v="300"/>
  </r>
  <r>
    <n v="1321"/>
    <s v="      OSCAR ELIAS PALACIOS VERA"/>
    <s v="1-1-1-06-02-767"/>
    <x v="5"/>
    <n v="6"/>
    <n v="500"/>
  </r>
  <r>
    <n v="1323"/>
    <s v="      PUBLIO ULPIANO VERA CEDEÑO"/>
    <s v="1-1-1-06-02-768"/>
    <x v="5"/>
    <n v="6"/>
    <n v="140"/>
  </r>
  <r>
    <n v="1325"/>
    <s v="      MIRIAM REBECA ARIAS SANCHEZ"/>
    <s v="1-1-1-06-02-769"/>
    <x v="5"/>
    <n v="6"/>
    <n v="400"/>
  </r>
  <r>
    <n v="1327"/>
    <s v="      NILO ARTURO MACIAS MOYA"/>
    <s v="1-1-1-06-02-770"/>
    <x v="5"/>
    <n v="6"/>
    <n v="400"/>
  </r>
  <r>
    <n v="1329"/>
    <s v="      MILTON BOLIVAR ACOSTA SANTAMARIA"/>
    <s v="1-1-1-06-02-772"/>
    <x v="5"/>
    <n v="6"/>
    <n v="500"/>
  </r>
  <r>
    <n v="1331"/>
    <s v="      JUAN JOSE AYALA CEVALLOS"/>
    <s v="1-1-1-06-02-773"/>
    <x v="5"/>
    <n v="6"/>
    <n v="100"/>
  </r>
  <r>
    <n v="1333"/>
    <s v="      ROXANA MARIA ANDRADE OSTAIZA"/>
    <s v="1-1-1-06-02-774"/>
    <x v="5"/>
    <n v="6"/>
    <n v="200"/>
  </r>
  <r>
    <n v="1335"/>
    <s v="      ZOILA ROSA CALDERÓN MANOSALVAS"/>
    <s v="1-1-1-06-02-776"/>
    <x v="5"/>
    <n v="6"/>
    <n v="600"/>
  </r>
  <r>
    <n v="1337"/>
    <s v="      ELIZABETH DEL ROSARIO BECERRA ORRAL"/>
    <s v="1-1-1-06-02-777"/>
    <x v="5"/>
    <n v="6"/>
    <n v="1400"/>
  </r>
  <r>
    <n v="1339"/>
    <s v="      OLGER GUSTAVO IÑAMAGUA CAMPOVERDE"/>
    <s v="1-1-1-06-02-778"/>
    <x v="5"/>
    <n v="6"/>
    <n v="150"/>
  </r>
  <r>
    <n v="1341"/>
    <s v="      DIANA MARIA SANCHEZ ESPINOZA"/>
    <s v="1-1-1-06-02-779"/>
    <x v="5"/>
    <n v="6"/>
    <n v="150"/>
  </r>
  <r>
    <n v="1343"/>
    <s v="      MARTHA MAGALI ANAZCO JARAMILLO"/>
    <s v="1-1-1-06-02-780"/>
    <x v="5"/>
    <n v="6"/>
    <n v="120"/>
  </r>
  <r>
    <n v="1345"/>
    <s v="      GAD MUNICIPAL PORTOVIEJO"/>
    <s v="1-1-1-06-02-782"/>
    <x v="5"/>
    <n v="6"/>
    <n v="10819.54"/>
  </r>
  <r>
    <n v="1347"/>
    <s v="      ANA ELIZABETH NARANJO BANDA"/>
    <s v="1-1-1-06-02-783"/>
    <x v="5"/>
    <n v="6"/>
    <n v="1963"/>
  </r>
  <r>
    <n v="1349"/>
    <s v="      ALEJANDRO GONZALEZ RICHMOND"/>
    <s v="1-1-1-06-02-784"/>
    <x v="5"/>
    <n v="6"/>
    <n v="4463"/>
  </r>
  <r>
    <n v="1351"/>
    <s v="      FAUSTO EDUARDO BERMEO CORDERO"/>
    <s v="1-1-1-06-02-785"/>
    <x v="5"/>
    <n v="6"/>
    <n v="180"/>
  </r>
  <r>
    <n v="1353"/>
    <s v="      BISMARY ESTUPIÑAN LETAMENDI"/>
    <s v="1-1-1-06-02-786"/>
    <x v="5"/>
    <n v="6"/>
    <n v="200"/>
  </r>
  <r>
    <n v="1355"/>
    <s v="      WALTER TEMÍSTOCLES GARCÉS MOLINA"/>
    <s v="1-1-1-06-02-787"/>
    <x v="5"/>
    <n v="6"/>
    <n v="400"/>
  </r>
  <r>
    <n v="1357"/>
    <s v="      CELIA ROSA ARACELI VERA CEDEÑO"/>
    <s v="1-1-1-06-02-788"/>
    <x v="5"/>
    <n v="6"/>
    <n v="560"/>
  </r>
  <r>
    <n v="1359"/>
    <s v="      MUNICIPIO DE LOJA"/>
    <s v="1-1-1-06-02-789"/>
    <x v="5"/>
    <n v="6"/>
    <n v="6602.21"/>
  </r>
  <r>
    <n v="1361"/>
    <s v="      VENUS OLINDA ROBINZON TREJO"/>
    <s v="1-1-1-06-02-790"/>
    <x v="5"/>
    <n v="6"/>
    <n v="180"/>
  </r>
  <r>
    <n v="1363"/>
    <s v="      MÓNICA ISABEL VELASCO DONOSO"/>
    <s v="1-1-1-06-02-791"/>
    <x v="5"/>
    <n v="6"/>
    <n v="600"/>
  </r>
  <r>
    <n v="1365"/>
    <s v="      CELIO REINALDO ARIAS PILAGUANO"/>
    <s v="1-1-1-06-02-792"/>
    <x v="5"/>
    <n v="6"/>
    <n v="300"/>
  </r>
  <r>
    <n v="1367"/>
    <s v="      MARCOS QUINTILIANO MALABE MIRANDA"/>
    <s v="1-1-1-06-02-793"/>
    <x v="5"/>
    <n v="6"/>
    <n v="300"/>
  </r>
  <r>
    <n v="1369"/>
    <s v="      CLAUDIO LEONER JIMÉNEZ GARCIA"/>
    <s v="1-1-1-06-02-794"/>
    <x v="5"/>
    <n v="6"/>
    <n v="2500"/>
  </r>
  <r>
    <n v="1371"/>
    <s v="      RICARDO PATRICIO VILLACIS CARRERA"/>
    <s v="1-1-1-06-02-796"/>
    <x v="5"/>
    <n v="6"/>
    <n v="70"/>
  </r>
  <r>
    <n v="1373"/>
    <s v="      MANUEL HERALDO PALACIO AGUILAR"/>
    <s v="1-1-1-06-02-797"/>
    <x v="5"/>
    <n v="6"/>
    <n v="100"/>
  </r>
  <r>
    <n v="1375"/>
    <s v="      DOLORES MAGALY LAPO SIGUENZA"/>
    <s v="1-1-1-06-02-798"/>
    <x v="5"/>
    <n v="6"/>
    <n v="120"/>
  </r>
  <r>
    <n v="1377"/>
    <s v="      JULIO CESAR NEIRA LEONARDO"/>
    <s v="1-1-1-06-02-799"/>
    <x v="5"/>
    <n v="6"/>
    <n v="560"/>
  </r>
  <r>
    <n v="1379"/>
    <s v="      RICARDO PATRICIO ESPINOSA PAREDES"/>
    <s v="1-1-1-06-02-801"/>
    <x v="5"/>
    <n v="6"/>
    <n v="600"/>
  </r>
  <r>
    <n v="1381"/>
    <s v="      CARLOS ALBERTO CHABLA CEDEÑO"/>
    <s v="1-1-1-06-02-802"/>
    <x v="5"/>
    <n v="6"/>
    <n v="380"/>
  </r>
  <r>
    <n v="1383"/>
    <s v="      JANETCY LEONELA LAINEZ GUALE"/>
    <s v="1-1-1-06-02-803"/>
    <x v="5"/>
    <n v="6"/>
    <n v="400"/>
  </r>
  <r>
    <n v="1385"/>
    <s v="      BEKER ESTALIN TOMALA DOMINGUEZ"/>
    <s v="1-1-1-06-02-804"/>
    <x v="5"/>
    <n v="6"/>
    <n v="360"/>
  </r>
  <r>
    <n v="1387"/>
    <s v="      ROSA BERSABE MENDIA SACTA"/>
    <s v="1-1-1-06-02-805"/>
    <x v="5"/>
    <n v="6"/>
    <n v="250"/>
  </r>
  <r>
    <n v="1389"/>
    <s v="      ELVIA LIZABETH LOZADA JACOME"/>
    <s v="1-1-1-06-02-806"/>
    <x v="5"/>
    <n v="6"/>
    <n v="250"/>
  </r>
  <r>
    <n v="1391"/>
    <s v="      GIUSEPPE IGNACIO GOMEZ TARIRA"/>
    <s v="1-1-1-06-02-807"/>
    <x v="5"/>
    <n v="6"/>
    <n v="250"/>
  </r>
  <r>
    <n v="1393"/>
    <s v="      LUIS CLEMENTE MORENO ORTEGA"/>
    <s v="1-1-1-06-02-808"/>
    <x v="5"/>
    <n v="6"/>
    <n v="700"/>
  </r>
  <r>
    <n v="1395"/>
    <s v="      IPACISA"/>
    <s v="1-1-1-06-02-809"/>
    <x v="5"/>
    <n v="6"/>
    <n v="200"/>
  </r>
  <r>
    <n v="1397"/>
    <s v="      ARGENTINA MARITZA DAVID CAMPUZANO"/>
    <s v="1-1-1-06-02-810"/>
    <x v="5"/>
    <n v="6"/>
    <n v="250"/>
  </r>
  <r>
    <n v="1399"/>
    <s v="      LUIS GERARDO ORTIZ HEREDIA"/>
    <s v="1-1-1-06-02-811"/>
    <x v="5"/>
    <n v="6"/>
    <n v="400"/>
  </r>
  <r>
    <n v="1401"/>
    <s v="      TANIA JACINTA CRESPÍN CRESPÍN"/>
    <s v="1-1-1-06-02-813"/>
    <x v="5"/>
    <n v="6"/>
    <n v="150"/>
  </r>
  <r>
    <n v="1403"/>
    <s v="      MONICA PATRICIA FLORES GROENOW"/>
    <s v="1-1-1-06-02-814"/>
    <x v="5"/>
    <n v="6"/>
    <n v="2000"/>
  </r>
  <r>
    <n v="1405"/>
    <s v="      GAD MUNICIPALIDAD DE AMBATO"/>
    <s v="1-1-1-06-02-815"/>
    <x v="5"/>
    <n v="6"/>
    <n v="4675.53"/>
  </r>
  <r>
    <n v="1407"/>
    <s v="      CLAUDIA LETICIA ALCOSER MUÑOZ"/>
    <s v="1-1-1-06-02-816"/>
    <x v="5"/>
    <n v="6"/>
    <n v="700"/>
  </r>
  <r>
    <n v="1409"/>
    <s v="      TESORERIA MUNICIPAL CANTON PUJILI"/>
    <s v="1-1-1-06-02-817"/>
    <x v="5"/>
    <n v="6"/>
    <n v="1128.8499999999999"/>
  </r>
  <r>
    <n v="1411"/>
    <s v="      DIRECCIÓN DISTRITAL MDOP MANABI"/>
    <s v="1-1-1-06-02-818"/>
    <x v="5"/>
    <n v="6"/>
    <n v="7000"/>
  </r>
  <r>
    <n v="1413"/>
    <s v="      MARIA WICKENHAUSER ECHANIQUE"/>
    <s v="1-1-1-06-02-819"/>
    <x v="5"/>
    <n v="6"/>
    <n v="2000"/>
  </r>
  <r>
    <n v="1415"/>
    <s v="      DALIA ALEXANDRA ESPAÑA ARBOLEDA"/>
    <s v="1-1-1-06-02-820"/>
    <x v="5"/>
    <n v="6"/>
    <n v="150"/>
  </r>
  <r>
    <n v="1417"/>
    <s v="      MARÍA JOSEFA TUFIÑO CAICEDO"/>
    <s v="1-1-1-06-02-821"/>
    <x v="5"/>
    <n v="6"/>
    <n v="150"/>
  </r>
  <r>
    <n v="1419"/>
    <s v="      LAURA INES CREPIN CHALEN"/>
    <s v="1-1-1-06-02-822"/>
    <x v="5"/>
    <n v="6"/>
    <n v="300"/>
  </r>
  <r>
    <n v="1421"/>
    <s v="      LUIS ANIBAL DUEÑAS MENDOZA"/>
    <s v="1-1-1-06-02-823"/>
    <x v="5"/>
    <n v="6"/>
    <n v="1800"/>
  </r>
  <r>
    <n v="1423"/>
    <s v="      LIDIA MARIA HERRERIA GANGULA"/>
    <s v="1-1-1-06-02-824"/>
    <x v="5"/>
    <n v="6"/>
    <n v="150"/>
  </r>
  <r>
    <n v="1425"/>
    <s v="      GALO PATRICIO BRAVO LUDEÑA"/>
    <s v="1-1-1-06-02-825"/>
    <x v="5"/>
    <n v="6"/>
    <n v="140"/>
  </r>
  <r>
    <n v="1427"/>
    <s v="      JOHNNY MERCEDES BURNEO ALVAREZ"/>
    <s v="1-1-1-06-02-826"/>
    <x v="5"/>
    <n v="6"/>
    <n v="170"/>
  </r>
  <r>
    <n v="1429"/>
    <s v="      MARIA DOLORES AREVALO BECERRA"/>
    <s v="1-1-1-06-02-827"/>
    <x v="5"/>
    <n v="6"/>
    <n v="150"/>
  </r>
  <r>
    <n v="1431"/>
    <s v="      MARIA CLEOTILDE PAUTA NAMICELA"/>
    <s v="1-1-1-06-02-828"/>
    <x v="5"/>
    <n v="6"/>
    <n v="160"/>
  </r>
  <r>
    <n v="1433"/>
    <s v="      KELVIN GENARO SANANGO BRAVO"/>
    <s v="1-1-1-06-02-829"/>
    <x v="5"/>
    <n v="6"/>
    <n v="150"/>
  </r>
  <r>
    <n v="1435"/>
    <s v="      HECTOR HUMBERTO VARGAS TOALOMBO"/>
    <s v="1-1-1-06-02-830"/>
    <x v="5"/>
    <n v="6"/>
    <n v="900"/>
  </r>
  <r>
    <n v="1437"/>
    <s v="      MERCEDES ALMIDA SORNORZA SORNOZA"/>
    <s v="1-1-1-06-02-833"/>
    <x v="5"/>
    <n v="6"/>
    <n v="1600"/>
  </r>
  <r>
    <n v="1439"/>
    <s v="      COPROPIETARIO EDIFICIO TORRE CENTRO"/>
    <s v="1-1-1-06-02-834"/>
    <x v="5"/>
    <n v="6"/>
    <n v="100"/>
  </r>
  <r>
    <n v="1441"/>
    <s v="      GUILLERMO FERNANDO ROSALES BORBOR"/>
    <s v="1-1-1-06-02-835"/>
    <x v="5"/>
    <n v="6"/>
    <n v="200"/>
  </r>
  <r>
    <n v="1443"/>
    <s v="      MARTHA ANDREA VULGARIN CASTRO"/>
    <s v="1-1-1-06-02-836"/>
    <x v="5"/>
    <n v="6"/>
    <n v="300"/>
  </r>
  <r>
    <n v="1445"/>
    <s v="      MARIA MARTINA ALCACIEGA ALCACIEGA"/>
    <s v="1-1-1-06-02-837"/>
    <x v="5"/>
    <n v="6"/>
    <n v="200"/>
  </r>
  <r>
    <n v="1447"/>
    <s v="      GAD MUNICIPAL DEL CANTÓN DAULE"/>
    <s v="1-1-1-06-02-838"/>
    <x v="5"/>
    <n v="6"/>
    <n v="424"/>
  </r>
  <r>
    <n v="1449"/>
    <s v="      LOURDEZ ESPERANZA VALLEJO MALDONADO"/>
    <s v="1-1-1-06-02-839"/>
    <x v="5"/>
    <n v="6"/>
    <n v="700"/>
  </r>
  <r>
    <n v="1451"/>
    <s v="      CNEL EP"/>
    <s v="1-1-1-06-02-844"/>
    <x v="5"/>
    <n v="6"/>
    <n v="10456.99"/>
  </r>
  <r>
    <n v="1454"/>
    <s v="      MAPFRE ATLAS CIA. DE SEGUROS"/>
    <s v="1-1-1-06-03-001"/>
    <x v="5"/>
    <n v="6"/>
    <n v="740.13"/>
  </r>
  <r>
    <n v="1456"/>
    <s v="      SEGUROS CONFIANZA S.A."/>
    <s v="1-1-1-06-03-002"/>
    <x v="5"/>
    <n v="6"/>
    <n v="65694.210000000006"/>
  </r>
  <r>
    <n v="1458"/>
    <s v="      QBE SEGUROS COLONIAL/ZURICH SEGUROS"/>
    <s v="1-1-1-06-03-005"/>
    <x v="5"/>
    <n v="6"/>
    <n v="203529.86"/>
  </r>
  <r>
    <n v="1460"/>
    <s v="      BUPA ECUADOR S.A."/>
    <s v="1-1-1-06-03-006"/>
    <x v="5"/>
    <n v="6"/>
    <n v="5342.87"/>
  </r>
  <r>
    <n v="1462"/>
    <s v="      SEGURO EQUINOCCIAL"/>
    <s v="1-1-1-06-03-007"/>
    <x v="5"/>
    <n v="6"/>
    <n v="2973.24"/>
  </r>
  <r>
    <n v="1466"/>
    <s v="      TELXIUS CABLE ECUADOR (TELEFONICA)"/>
    <s v="1-1-1-07-01-001"/>
    <x v="8"/>
    <n v="6"/>
    <n v="220000"/>
  </r>
  <r>
    <n v="1468"/>
    <s v="      AMERICAN FIBER OPTIC  SYSTEMS"/>
    <s v="1-1-1-07-01-002"/>
    <x v="8"/>
    <n v="6"/>
    <n v="178808"/>
  </r>
  <r>
    <n v="1470"/>
    <s v="      ARCOTEL - SENATEL"/>
    <s v="1-1-1-07-01-007"/>
    <x v="8"/>
    <n v="6"/>
    <n v="0"/>
  </r>
  <r>
    <n v="1472"/>
    <s v="      TOPIC GRANADOS MARIA LJUBICA"/>
    <s v="1-1-1-07-01-010"/>
    <x v="8"/>
    <n v="6"/>
    <n v="1500"/>
  </r>
  <r>
    <n v="1474"/>
    <s v="      EMPRESA ELECTRICA AMBATO"/>
    <s v="1-1-1-07-01-012"/>
    <x v="8"/>
    <n v="6"/>
    <n v="0"/>
  </r>
  <r>
    <n v="1476"/>
    <s v="      JORGE ALONSO DE LA TORRE  LEON"/>
    <s v="1-1-1-07-01-029"/>
    <x v="8"/>
    <n v="6"/>
    <n v="160"/>
  </r>
  <r>
    <n v="1478"/>
    <s v="      FIDEICOMISO LANDUNI"/>
    <s v="1-1-1-07-01-034"/>
    <x v="8"/>
    <n v="6"/>
    <n v="2074"/>
  </r>
  <r>
    <n v="1480"/>
    <s v="      NEWPHONE S.A."/>
    <s v="1-1-1-07-01-051"/>
    <x v="8"/>
    <n v="6"/>
    <n v="16855.63"/>
  </r>
  <r>
    <n v="1482"/>
    <s v="      CORPORACION NACIONAL DE ELECTRICIDA"/>
    <s v="1-1-1-07-01-093"/>
    <x v="8"/>
    <n v="6"/>
    <n v="0"/>
  </r>
  <r>
    <n v="1484"/>
    <s v="      TEMISTOCLES LEON MEDINA"/>
    <s v="1-1-1-07-01-106"/>
    <x v="8"/>
    <n v="6"/>
    <n v="132.71"/>
  </r>
  <r>
    <n v="1486"/>
    <s v="      WILSON PILAMUNGA CHIMBORAZO"/>
    <s v="1-1-1-07-01-133"/>
    <x v="8"/>
    <n v="6"/>
    <n v="641.70000000000005"/>
  </r>
  <r>
    <n v="1488"/>
    <s v="      INES MARIA GARCIA VENEGAS"/>
    <s v="1-1-1-07-01-145"/>
    <x v="8"/>
    <n v="6"/>
    <n v="0"/>
  </r>
  <r>
    <n v="1490"/>
    <s v="      TOYOCOSTA - CORPORACION NEXUMCORP"/>
    <s v="1-1-1-07-01-153"/>
    <x v="8"/>
    <n v="6"/>
    <n v="550.91"/>
  </r>
  <r>
    <n v="1492"/>
    <s v="      NIKELSA S.A."/>
    <s v="1-1-1-07-01-203"/>
    <x v="8"/>
    <n v="6"/>
    <n v="0.04"/>
  </r>
  <r>
    <n v="1494"/>
    <s v="      STALYN VALAREZO ALVARADO"/>
    <s v="1-1-1-07-01-224"/>
    <x v="8"/>
    <n v="6"/>
    <n v="3600"/>
  </r>
  <r>
    <n v="1496"/>
    <s v="      EMPRESA ELECTRICA QUITO"/>
    <s v="1-1-1-07-01-277"/>
    <x v="8"/>
    <n v="6"/>
    <n v="0"/>
  </r>
  <r>
    <n v="1498"/>
    <s v="      COPORACION EL ROSADO"/>
    <s v="1-1-1-07-01-292"/>
    <x v="8"/>
    <n v="6"/>
    <n v="1720"/>
  </r>
  <r>
    <n v="1500"/>
    <s v="      VIRGILIO JARRIN ACUNZO"/>
    <s v="1-1-1-07-01-390"/>
    <x v="8"/>
    <n v="6"/>
    <n v="57720.29"/>
  </r>
  <r>
    <n v="1502"/>
    <s v="      EMPRESA DURINI IND MADERA EDIMCA"/>
    <s v="1-1-1-07-01-397"/>
    <x v="8"/>
    <n v="6"/>
    <n v="8.32"/>
  </r>
  <r>
    <n v="1504"/>
    <s v="      CANJES DE SERVICIOS CON CLIENTES"/>
    <s v="1-1-1-07-01-424"/>
    <x v="8"/>
    <n v="6"/>
    <n v="335.6"/>
  </r>
  <r>
    <n v="1506"/>
    <s v="      EMPRESA ELECTRICA AZOGUES C.A."/>
    <s v="1-1-1-07-01-447"/>
    <x v="8"/>
    <n v="6"/>
    <n v="0"/>
  </r>
  <r>
    <n v="1508"/>
    <s v="      LERNOTI S.A."/>
    <s v="1-1-1-07-01-451"/>
    <x v="8"/>
    <n v="6"/>
    <n v="293821.28999999998"/>
  </r>
  <r>
    <n v="1510"/>
    <s v="      CLEMENTE ANTONIO PEREZ NEGRETE"/>
    <s v="1-1-1-07-01-488"/>
    <x v="8"/>
    <n v="6"/>
    <n v="500"/>
  </r>
  <r>
    <n v="1512"/>
    <s v="      INES VICTORIA TORRES PESANTES"/>
    <s v="1-1-1-07-01-526"/>
    <x v="8"/>
    <n v="6"/>
    <n v="0.06"/>
  </r>
  <r>
    <n v="1514"/>
    <s v="      CECILIA GUADALUPE MONTIEL NARVAEZ"/>
    <s v="1-1-1-07-01-575"/>
    <x v="8"/>
    <n v="6"/>
    <n v="306.08999999999997"/>
  </r>
  <r>
    <n v="1516"/>
    <s v="      IMRELEVSA IMPORTADORA DE REPUESTOS"/>
    <s v="1-1-1-07-01-588"/>
    <x v="8"/>
    <n v="6"/>
    <n v="0.72"/>
  </r>
  <r>
    <n v="1518"/>
    <s v="      MARIA MONICA BURGOS RAMIREZ"/>
    <s v="1-1-1-07-01-606"/>
    <x v="8"/>
    <n v="6"/>
    <n v="76.36"/>
  </r>
  <r>
    <n v="1520"/>
    <s v="      ALUMINAR V.ALUMINIO VIDRIO"/>
    <s v="1-1-1-07-01-643"/>
    <x v="8"/>
    <n v="6"/>
    <n v="2293.6999999999998"/>
  </r>
  <r>
    <n v="1522"/>
    <s v="      HABIB MORALES CRUZ"/>
    <s v="1-1-1-07-01-653"/>
    <x v="8"/>
    <n v="6"/>
    <n v="7000"/>
  </r>
  <r>
    <n v="1524"/>
    <s v="      IFX NETWORKS COLOMBIA SAS"/>
    <s v="1-1-1-07-01-655"/>
    <x v="8"/>
    <n v="6"/>
    <n v="140"/>
  </r>
  <r>
    <n v="1526"/>
    <s v="      KARCHER ECUADOR S.A."/>
    <s v="1-1-1-07-01-667"/>
    <x v="8"/>
    <n v="6"/>
    <n v="0.03"/>
  </r>
  <r>
    <n v="1528"/>
    <s v="      ABL CONSULTING LLC"/>
    <s v="1-1-1-07-01-696"/>
    <x v="8"/>
    <n v="6"/>
    <n v="1760"/>
  </r>
  <r>
    <n v="1530"/>
    <s v="      CHRISTIAN OMAR CASTRO PESANTES"/>
    <s v="1-1-1-07-01-701"/>
    <x v="8"/>
    <n v="6"/>
    <n v="500"/>
  </r>
  <r>
    <n v="1532"/>
    <s v="      ECUBOGARD S.A."/>
    <s v="1-1-1-07-01-704"/>
    <x v="8"/>
    <n v="6"/>
    <n v="38793.47"/>
  </r>
  <r>
    <n v="1534"/>
    <s v="      NCSISTELCORP S.A."/>
    <s v="1-1-1-07-01-712"/>
    <x v="8"/>
    <n v="6"/>
    <n v="768.5"/>
  </r>
  <r>
    <n v="1536"/>
    <s v="      CONTINENTAL HOTEL S.A."/>
    <s v="1-1-1-07-01-713"/>
    <x v="8"/>
    <n v="6"/>
    <n v="25000"/>
  </r>
  <r>
    <n v="1538"/>
    <s v="      MEGAHIERRO - MEGAMETALES"/>
    <s v="1-1-1-07-01-720"/>
    <x v="8"/>
    <n v="6"/>
    <n v="283.64"/>
  </r>
  <r>
    <n v="1540"/>
    <s v="      MARCELO RODRIGO CARDENAS PALACIOS"/>
    <s v="1-1-1-07-01-722"/>
    <x v="8"/>
    <n v="6"/>
    <n v="6.21"/>
  </r>
  <r>
    <n v="1542"/>
    <s v="      PYCCA S.A."/>
    <s v="1-1-1-07-01-724"/>
    <x v="8"/>
    <n v="6"/>
    <n v="0.06"/>
  </r>
  <r>
    <n v="1544"/>
    <s v="      JULIO CESAR JARAMILLO BRIONES"/>
    <s v="1-1-1-07-01-732"/>
    <x v="8"/>
    <n v="6"/>
    <n v="1933.31"/>
  </r>
  <r>
    <n v="1546"/>
    <s v="      ALFREDO CARLOS PATIÑO LOPEZ"/>
    <s v="1-1-1-07-01-733"/>
    <x v="8"/>
    <n v="6"/>
    <n v="5000"/>
  </r>
  <r>
    <n v="1548"/>
    <s v="      ALFADOMUS CIA. LTDA."/>
    <s v="1-1-1-07-01-748"/>
    <x v="8"/>
    <n v="6"/>
    <n v="29349.1"/>
  </r>
  <r>
    <n v="1550"/>
    <s v="      JESSENIA ALEXANDRA MUÑOZ GUERRERO"/>
    <s v="1-1-1-07-01-760"/>
    <x v="8"/>
    <n v="6"/>
    <n v="0.04"/>
  </r>
  <r>
    <n v="1552"/>
    <s v="      EMELNORTE S.A."/>
    <s v="1-1-1-07-01-764"/>
    <x v="8"/>
    <n v="6"/>
    <n v="0"/>
  </r>
  <r>
    <n v="1554"/>
    <s v="      CONSYPROSA S.A."/>
    <s v="1-1-1-07-01-780"/>
    <x v="8"/>
    <n v="6"/>
    <n v="5000"/>
  </r>
  <r>
    <n v="1556"/>
    <s v="      INDEG CENTRO DE TRANSFERENCIA"/>
    <s v="1-1-1-07-01-793"/>
    <x v="8"/>
    <n v="6"/>
    <n v="267.89999999999998"/>
  </r>
  <r>
    <n v="1558"/>
    <s v="      HUGO IVAN BLACIO LOAYZA"/>
    <s v="1-1-1-07-01-811"/>
    <x v="8"/>
    <n v="6"/>
    <n v="2700"/>
  </r>
  <r>
    <n v="1560"/>
    <s v="      WASHINGTON GURUMENDI CUJILAN"/>
    <s v="1-1-1-07-01-835"/>
    <x v="8"/>
    <n v="6"/>
    <n v="250"/>
  </r>
  <r>
    <n v="1562"/>
    <s v="      PROVISION DETERIORO ANTICIPO PROVEE"/>
    <s v="1-1-1-07-01-836"/>
    <x v="8"/>
    <n v="6"/>
    <n v="-364654"/>
  </r>
  <r>
    <n v="1564"/>
    <s v="      MARIA FERNANDA BRAVO IZQUIERDO"/>
    <s v="1-1-1-07-01-851"/>
    <x v="8"/>
    <n v="6"/>
    <n v="610.21"/>
  </r>
  <r>
    <n v="1566"/>
    <s v="      TAX-CONSULTINGROUP S.A."/>
    <s v="1-1-1-07-01-854"/>
    <x v="8"/>
    <n v="6"/>
    <n v="44880"/>
  </r>
  <r>
    <n v="1568"/>
    <s v="      JOSE ALBERTO RODRIGUEZ LOPEZ"/>
    <s v="1-1-1-07-01-859"/>
    <x v="8"/>
    <n v="6"/>
    <n v="5400"/>
  </r>
  <r>
    <n v="1570"/>
    <s v="      EMPRESA ELECTRICA RIOBAMBA S.A."/>
    <s v="1-1-1-07-01-883"/>
    <x v="8"/>
    <n v="6"/>
    <n v="0"/>
  </r>
  <r>
    <n v="1572"/>
    <s v="      SERVICIOS GACAPO S.A."/>
    <s v="1-1-1-07-01-886"/>
    <x v="8"/>
    <n v="6"/>
    <n v="0"/>
  </r>
  <r>
    <n v="1574"/>
    <s v="      MUEBLES EL BOSQUE S.A."/>
    <s v="1-1-1-07-01-892"/>
    <x v="8"/>
    <n v="6"/>
    <n v="7.33"/>
  </r>
  <r>
    <n v="1576"/>
    <s v="      CNEL EP"/>
    <s v="1-1-1-07-01-895"/>
    <x v="8"/>
    <n v="6"/>
    <n v="4555.18"/>
  </r>
  <r>
    <n v="1578"/>
    <s v="      HISPANA DE SEGUROS"/>
    <s v="1-1-1-07-01-901"/>
    <x v="8"/>
    <n v="6"/>
    <n v="30241.41"/>
  </r>
  <r>
    <n v="1580"/>
    <s v="      REYNALDO JAVIER CUEVA CORREA"/>
    <s v="1-1-1-07-01-910"/>
    <x v="8"/>
    <n v="6"/>
    <n v="37.590000000000003"/>
  </r>
  <r>
    <n v="1582"/>
    <s v="      EL DIARIO EDIASA S.A."/>
    <s v="1-1-1-07-01-919"/>
    <x v="8"/>
    <n v="6"/>
    <n v="2.4"/>
  </r>
  <r>
    <n v="1584"/>
    <s v="      GINA PAOLA ARMIJO NUÑEZ"/>
    <s v="1-1-1-07-01-932"/>
    <x v="8"/>
    <n v="6"/>
    <n v="480.2"/>
  </r>
  <r>
    <n v="1586"/>
    <s v="      GRACE PAOLA VINUEZA TAMAYO"/>
    <s v="1-1-1-07-01-935"/>
    <x v="8"/>
    <n v="6"/>
    <n v="4950"/>
  </r>
  <r>
    <n v="1588"/>
    <s v="      MANSUERA S.A."/>
    <s v="1-1-1-07-01-940"/>
    <x v="8"/>
    <n v="6"/>
    <n v="0.01"/>
  </r>
  <r>
    <n v="1590"/>
    <s v="      FRANCISCO RODRIGUEZ NAVARRETE"/>
    <s v="1-1-1-07-01-946"/>
    <x v="8"/>
    <n v="6"/>
    <n v="7.0000000000000007E-2"/>
  </r>
  <r>
    <n v="1592"/>
    <s v="      ANGELINA ORMEÑO QUINTERO"/>
    <s v="1-1-1-07-01-952"/>
    <x v="8"/>
    <n v="6"/>
    <n v="14224"/>
  </r>
  <r>
    <n v="1594"/>
    <s v="      INDIANEGOCIOS S.A."/>
    <s v="1-1-1-07-01-965"/>
    <x v="8"/>
    <n v="6"/>
    <n v="103.97"/>
  </r>
  <r>
    <n v="1596"/>
    <s v="      CAMARA DE COMERCIO DE GUAYAQUIL"/>
    <s v="1-1-1-07-01-967"/>
    <x v="8"/>
    <n v="6"/>
    <n v="2553.6"/>
  </r>
  <r>
    <n v="1598"/>
    <s v="      EMPRESA ELECTRICA REGIONAL CENTRO S"/>
    <s v="1-1-1-07-01-970"/>
    <x v="8"/>
    <n v="6"/>
    <n v="0"/>
  </r>
  <r>
    <n v="1600"/>
    <s v="      HERLIN SAUL JARA MONTUFAR"/>
    <s v="1-1-1-07-01-977"/>
    <x v="8"/>
    <n v="6"/>
    <n v="284.63"/>
  </r>
  <r>
    <n v="1602"/>
    <s v="      NOKIA SOLUTIONS AND NETWORKS"/>
    <s v="1-1-1-07-01-978"/>
    <x v="8"/>
    <n v="6"/>
    <n v="27813.119999999999"/>
  </r>
  <r>
    <n v="1604"/>
    <s v="      LAURA NATHALY FLORES GUAMAN"/>
    <s v="1-1-1-07-01-986"/>
    <x v="8"/>
    <n v="6"/>
    <n v="0"/>
  </r>
  <r>
    <n v="1606"/>
    <s v="      AGENSITUR S.A."/>
    <s v="1-1-1-07-01-990"/>
    <x v="8"/>
    <n v="6"/>
    <n v="73048.59"/>
  </r>
  <r>
    <n v="1608"/>
    <s v="      ECUATORIANA DE SAL Y PRODUCTOS"/>
    <s v="1-1-1-07-01-991"/>
    <x v="8"/>
    <n v="6"/>
    <n v="5.38"/>
  </r>
  <r>
    <n v="1610"/>
    <s v="      CARLOS HUMBERTO LOPEZ CEDEÑO"/>
    <s v="1-1-1-07-01-992"/>
    <x v="8"/>
    <n v="6"/>
    <n v="3267"/>
  </r>
  <r>
    <n v="1613"/>
    <s v="      DIEGO VLADIMIR PARRA CRUZ"/>
    <s v="1-1-1-07-02-004"/>
    <x v="5"/>
    <n v="6"/>
    <n v="124"/>
  </r>
  <r>
    <n v="1615"/>
    <s v="      RICARDO MIGUEL IÑIGUEZ VALENCIA"/>
    <s v="1-1-1-07-02-005"/>
    <x v="5"/>
    <n v="6"/>
    <n v="0"/>
  </r>
  <r>
    <n v="1617"/>
    <s v="      ALEXANDRA ELIZABETH ROMERO JIMENEZ"/>
    <s v="1-1-1-07-02-008"/>
    <x v="5"/>
    <n v="6"/>
    <n v="0"/>
  </r>
  <r>
    <n v="1619"/>
    <s v="      CARLOS GARCIA V."/>
    <s v="1-1-1-07-02-014"/>
    <x v="5"/>
    <n v="6"/>
    <n v="600"/>
  </r>
  <r>
    <n v="1621"/>
    <s v="      EDUARDO MIRANDA OCHOA"/>
    <s v="1-1-1-07-02-016"/>
    <x v="5"/>
    <n v="6"/>
    <n v="20"/>
  </r>
  <r>
    <n v="1623"/>
    <s v="      JORGE CHILAN"/>
    <s v="1-1-1-07-02-018"/>
    <x v="5"/>
    <n v="6"/>
    <n v="0"/>
  </r>
  <r>
    <n v="1625"/>
    <s v="      JESSICA INTRIAGO CEDEÑO"/>
    <s v="1-1-1-07-02-028"/>
    <x v="5"/>
    <n v="6"/>
    <n v="0"/>
  </r>
  <r>
    <n v="1627"/>
    <s v="      HECTOR  FIALLOS"/>
    <s v="1-1-1-07-02-032"/>
    <x v="5"/>
    <n v="6"/>
    <n v="1000"/>
  </r>
  <r>
    <n v="1629"/>
    <s v="      JORGE YEPEZ REVELO"/>
    <s v="1-1-1-07-02-038"/>
    <x v="5"/>
    <n v="6"/>
    <n v="2911.65"/>
  </r>
  <r>
    <n v="1631"/>
    <s v="      VANESSA RODRIGUEZ"/>
    <s v="1-1-1-07-02-049"/>
    <x v="5"/>
    <n v="6"/>
    <n v="49.69"/>
  </r>
  <r>
    <n v="1633"/>
    <s v="      ALFONSO ARANDA"/>
    <s v="1-1-1-07-02-056"/>
    <x v="5"/>
    <n v="6"/>
    <n v="3386.28"/>
  </r>
  <r>
    <n v="1635"/>
    <s v="      GARY SAN ANDRES"/>
    <s v="1-1-1-07-02-076"/>
    <x v="5"/>
    <n v="6"/>
    <n v="0"/>
  </r>
  <r>
    <n v="1637"/>
    <s v="      SILVIA  CRESPO"/>
    <s v="1-1-1-07-02-092"/>
    <x v="5"/>
    <n v="6"/>
    <n v="450"/>
  </r>
  <r>
    <n v="1639"/>
    <s v="      DARIO CASTRO"/>
    <s v="1-1-1-07-02-094"/>
    <x v="5"/>
    <n v="6"/>
    <n v="224"/>
  </r>
  <r>
    <n v="1641"/>
    <s v="      JAVIER CERVANTES CAICEDO"/>
    <s v="1-1-1-07-02-132"/>
    <x v="5"/>
    <n v="6"/>
    <n v="600"/>
  </r>
  <r>
    <n v="1643"/>
    <s v="      EDUARDO MURILLO BAJAÑA"/>
    <s v="1-1-1-07-02-144"/>
    <x v="5"/>
    <n v="6"/>
    <n v="260"/>
  </r>
  <r>
    <n v="1645"/>
    <s v="      JORGE LEONARDO LITUMA"/>
    <s v="1-1-1-07-02-145"/>
    <x v="5"/>
    <n v="6"/>
    <n v="1418.91"/>
  </r>
  <r>
    <n v="1647"/>
    <s v="      JUAN CARLOS CEDEÑO AVILES"/>
    <s v="1-1-1-07-02-146"/>
    <x v="5"/>
    <n v="6"/>
    <n v="25"/>
  </r>
  <r>
    <n v="1649"/>
    <s v="      DANIEL FERNANDO MELO BENAVIDES"/>
    <s v="1-1-1-07-02-179"/>
    <x v="5"/>
    <n v="6"/>
    <n v="0"/>
  </r>
  <r>
    <n v="1651"/>
    <s v="      WLADIMIR LOACHAMIN SUNTAXI"/>
    <s v="1-1-1-07-02-187"/>
    <x v="5"/>
    <n v="6"/>
    <n v="0"/>
  </r>
  <r>
    <n v="1653"/>
    <s v="      BAQUE QUIMIS JOFFRE ANDRES"/>
    <s v="1-1-1-07-02-193"/>
    <x v="5"/>
    <n v="6"/>
    <n v="778"/>
  </r>
  <r>
    <n v="1655"/>
    <s v="      JAIME VELEZ NIETO"/>
    <s v="1-1-1-07-02-200"/>
    <x v="5"/>
    <n v="6"/>
    <n v="2"/>
  </r>
  <r>
    <n v="1657"/>
    <s v="      MANUELA CARIDAD ABRIL GOMEZ"/>
    <s v="1-1-1-07-02-204"/>
    <x v="5"/>
    <n v="6"/>
    <n v="1850"/>
  </r>
  <r>
    <n v="1659"/>
    <s v="      DIEGO GEOVANNY TACO SANGUCHO"/>
    <s v="1-1-1-07-02-210"/>
    <x v="5"/>
    <n v="6"/>
    <n v="0"/>
  </r>
  <r>
    <n v="1661"/>
    <s v="      CATHERINE MELISSA FRANCO TRIVIÑO"/>
    <s v="1-1-1-07-02-212"/>
    <x v="5"/>
    <n v="6"/>
    <n v="1881.6"/>
  </r>
  <r>
    <n v="1663"/>
    <s v="      MIGUEL ANGEL VARGAS BUSTAMANTE"/>
    <s v="1-1-1-07-02-213"/>
    <x v="5"/>
    <n v="6"/>
    <n v="200"/>
  </r>
  <r>
    <n v="1665"/>
    <s v="      JORGE OSWALDO BARRERA CASTILLO"/>
    <s v="1-1-1-07-02-217"/>
    <x v="5"/>
    <n v="6"/>
    <n v="240"/>
  </r>
  <r>
    <n v="1667"/>
    <s v="      MIGUEL BLAS CADENA BOLAÑOS"/>
    <s v="1-1-1-07-02-221"/>
    <x v="5"/>
    <n v="6"/>
    <n v="1500"/>
  </r>
  <r>
    <n v="1669"/>
    <s v="      DAVID EFREN BAQUE GARCIA"/>
    <s v="1-1-1-07-02-225"/>
    <x v="5"/>
    <n v="6"/>
    <n v="56.13"/>
  </r>
  <r>
    <n v="1671"/>
    <s v="      MARIA JOSE RENDON FREIRE"/>
    <s v="1-1-1-07-02-229"/>
    <x v="5"/>
    <n v="6"/>
    <n v="30"/>
  </r>
  <r>
    <n v="1673"/>
    <s v="      JAVIER ALFREDO GALARZA BENITEZ"/>
    <s v="1-1-1-07-02-230"/>
    <x v="5"/>
    <n v="6"/>
    <n v="397.96"/>
  </r>
  <r>
    <n v="1675"/>
    <s v="      KEVIN ARBOLEDA CERCADO"/>
    <s v="1-1-1-07-02-322"/>
    <x v="5"/>
    <n v="6"/>
    <n v="320"/>
  </r>
  <r>
    <n v="1677"/>
    <s v="      MARIA DOLORES FERAUD"/>
    <s v="1-1-1-07-02-334"/>
    <x v="5"/>
    <n v="6"/>
    <n v="0"/>
  </r>
  <r>
    <n v="1679"/>
    <s v="      OLGA AGUIRRE TORRES"/>
    <s v="1-1-1-07-02-335"/>
    <x v="5"/>
    <n v="6"/>
    <n v="2000"/>
  </r>
  <r>
    <n v="1681"/>
    <s v="      DOUGLAS XAVIER MORAN MAZZINI"/>
    <s v="1-1-1-07-02-346"/>
    <x v="5"/>
    <n v="6"/>
    <n v="1262.79"/>
  </r>
  <r>
    <n v="1683"/>
    <s v="      AURORA CEPEDA POZO"/>
    <s v="1-1-1-07-02-357"/>
    <x v="5"/>
    <n v="6"/>
    <n v="500"/>
  </r>
  <r>
    <n v="1685"/>
    <s v="      JULIO BONILLA DELGADO"/>
    <s v="1-1-1-07-02-361"/>
    <x v="5"/>
    <n v="6"/>
    <n v="1280"/>
  </r>
  <r>
    <n v="1687"/>
    <s v="      IRIS MERCEDES ALVAREZ RUIZ"/>
    <s v="1-1-1-07-02-364"/>
    <x v="5"/>
    <n v="6"/>
    <n v="0"/>
  </r>
  <r>
    <n v="1689"/>
    <s v="      CARLOS MANUEL CORREA SIMON"/>
    <s v="1-1-1-07-02-374"/>
    <x v="5"/>
    <n v="6"/>
    <n v="1593"/>
  </r>
  <r>
    <n v="1691"/>
    <s v="      JEANNETH MAGALI VANEGAS SALINAS"/>
    <s v="1-1-1-07-02-421"/>
    <x v="5"/>
    <n v="6"/>
    <n v="0"/>
  </r>
  <r>
    <n v="1693"/>
    <s v="      EDGAR ORLANDO FARINANGO IMBAQUINGO"/>
    <s v="1-1-1-07-02-443"/>
    <x v="5"/>
    <n v="6"/>
    <n v="0"/>
  </r>
  <r>
    <n v="1695"/>
    <s v="      WENDY MARITZA CARBO MATUTE"/>
    <s v="1-1-1-07-02-449"/>
    <x v="5"/>
    <n v="6"/>
    <n v="290"/>
  </r>
  <r>
    <n v="1697"/>
    <s v="      FRANCISCO XAVIER SALDARRIAGA LOPEZ"/>
    <s v="1-1-1-07-02-480"/>
    <x v="5"/>
    <n v="6"/>
    <n v="150"/>
  </r>
  <r>
    <n v="1699"/>
    <s v="      RAUL ENRIQUE BALDA MONCAYO"/>
    <s v="1-1-1-07-02-481"/>
    <x v="5"/>
    <n v="6"/>
    <n v="1290"/>
  </r>
  <r>
    <n v="1701"/>
    <s v="      JOHN PAÚL ORDOÑEZ ABENDAÑO"/>
    <s v="1-1-1-07-02-498"/>
    <x v="5"/>
    <n v="6"/>
    <n v="0"/>
  </r>
  <r>
    <n v="1703"/>
    <s v="      VERONICA VIVIANA CASTRO HIDALGO"/>
    <s v="1-1-1-07-02-501"/>
    <x v="5"/>
    <n v="6"/>
    <n v="630"/>
  </r>
  <r>
    <n v="1705"/>
    <s v="      CHRISTIAN MARCELO RIVERA PAZMIÑO"/>
    <s v="1-1-1-07-02-509"/>
    <x v="5"/>
    <n v="6"/>
    <n v="141"/>
  </r>
  <r>
    <n v="1707"/>
    <s v="      OCTAVIO ORLANDO RAMIREZ CRUZ"/>
    <s v="1-1-1-07-02-510"/>
    <x v="5"/>
    <n v="6"/>
    <n v="3458"/>
  </r>
  <r>
    <n v="1709"/>
    <s v="      JUAN CARLOS MOLINA RUIZ"/>
    <s v="1-1-1-07-02-511"/>
    <x v="5"/>
    <n v="6"/>
    <n v="1233"/>
  </r>
  <r>
    <n v="1711"/>
    <s v="      ANDRES PATRICIO PEÑAHERRERA TOLEDO"/>
    <s v="1-1-1-07-02-527"/>
    <x v="5"/>
    <n v="6"/>
    <n v="680"/>
  </r>
  <r>
    <n v="1713"/>
    <s v="      JUAN LEON MERA MEJIA"/>
    <s v="1-1-1-07-02-533"/>
    <x v="5"/>
    <n v="6"/>
    <n v="0"/>
  </r>
  <r>
    <n v="1715"/>
    <s v="      CARLOS SANTIAGO CHANATASI TIPANTASI"/>
    <s v="1-1-1-07-02-548"/>
    <x v="5"/>
    <n v="6"/>
    <n v="0"/>
  </r>
  <r>
    <n v="1717"/>
    <s v="      GALO VINICIO QUINGATUNA QUINGATUNA"/>
    <s v="1-1-1-07-02-550"/>
    <x v="5"/>
    <n v="6"/>
    <n v="0"/>
  </r>
  <r>
    <n v="1719"/>
    <s v="      CARLOS FERNANDO FAJARDO CHAMBA"/>
    <s v="1-1-1-07-02-556"/>
    <x v="5"/>
    <n v="6"/>
    <n v="0"/>
  </r>
  <r>
    <n v="1721"/>
    <s v="      LUIS FERNANDO GALARZA PITA"/>
    <s v="1-1-1-07-02-563"/>
    <x v="5"/>
    <n v="6"/>
    <n v="0"/>
  </r>
  <r>
    <n v="1723"/>
    <s v="      SIXTO JOFRE DIAZ TUNI"/>
    <s v="1-1-1-07-02-588"/>
    <x v="5"/>
    <n v="6"/>
    <n v="780"/>
  </r>
  <r>
    <n v="1725"/>
    <s v="      JOSE JAVIER ESCOBAR RODRIGUEZ"/>
    <s v="1-1-1-07-02-589"/>
    <x v="5"/>
    <n v="6"/>
    <n v="980"/>
  </r>
  <r>
    <n v="1727"/>
    <s v="      MARCO DAVID VIZCAINO PAZMIÑO"/>
    <s v="1-1-1-07-02-590"/>
    <x v="5"/>
    <n v="6"/>
    <n v="300"/>
  </r>
  <r>
    <n v="1729"/>
    <s v="      VICENTE GUSTAVO VIZUETE ORTEGA"/>
    <s v="1-1-1-07-02-601"/>
    <x v="5"/>
    <n v="6"/>
    <n v="341.72"/>
  </r>
  <r>
    <n v="1731"/>
    <s v="      MAPY ASUNCION CASTILLO PALMA"/>
    <s v="1-1-1-07-02-674"/>
    <x v="5"/>
    <n v="6"/>
    <n v="350"/>
  </r>
  <r>
    <n v="1733"/>
    <s v="      IVAN MARCELO FLORES GARCÍA"/>
    <s v="1-1-1-07-02-676"/>
    <x v="5"/>
    <n v="6"/>
    <n v="0"/>
  </r>
  <r>
    <n v="1735"/>
    <s v="      JUAN CARLOS LAFUENTE MUÑOZ"/>
    <s v="1-1-1-07-02-684"/>
    <x v="5"/>
    <n v="6"/>
    <n v="680"/>
  </r>
  <r>
    <n v="1737"/>
    <s v="      JOSE GREGORIO RODRIGUEZ CORNEJO"/>
    <s v="1-1-1-07-02-695"/>
    <x v="5"/>
    <n v="6"/>
    <n v="0"/>
  </r>
  <r>
    <n v="1739"/>
    <s v="      BOLIVAR OMAR GARCÍA CHAVEZ"/>
    <s v="1-1-1-07-02-707"/>
    <x v="5"/>
    <n v="6"/>
    <n v="169"/>
  </r>
  <r>
    <n v="1741"/>
    <s v="      PROVISION DETERIORO GASTOS DE VIAJE"/>
    <s v="1-1-1-07-02-741"/>
    <x v="5"/>
    <n v="6"/>
    <n v="-19297.61"/>
  </r>
  <r>
    <n v="1743"/>
    <s v="      CARLOS PATRICIO VINUEZA CHISAGUANO"/>
    <s v="1-1-1-07-02-761"/>
    <x v="5"/>
    <n v="6"/>
    <n v="0"/>
  </r>
  <r>
    <n v="1745"/>
    <s v="      JUAN ANDRES MAROTO LEMA"/>
    <s v="1-1-1-07-02-763"/>
    <x v="5"/>
    <n v="6"/>
    <n v="0"/>
  </r>
  <r>
    <n v="1747"/>
    <s v="      WILSON ANDRES GOMEZ CEDEÑO"/>
    <s v="1-1-1-07-02-764"/>
    <x v="5"/>
    <n v="6"/>
    <n v="250"/>
  </r>
  <r>
    <n v="1749"/>
    <s v="      LUIS ALFREDO PARRALES MEDRANDA"/>
    <s v="1-1-1-07-02-769"/>
    <x v="5"/>
    <n v="6"/>
    <n v="0"/>
  </r>
  <r>
    <n v="1751"/>
    <s v="      MARCELO LIZARDO VILLAREAL NAPA"/>
    <s v="1-1-1-07-02-779"/>
    <x v="5"/>
    <n v="6"/>
    <n v="0"/>
  </r>
  <r>
    <n v="1753"/>
    <s v="      JUAN JEFFERSON CAICEDO VALENCIA"/>
    <s v="1-1-1-07-02-780"/>
    <x v="5"/>
    <n v="6"/>
    <n v="0"/>
  </r>
  <r>
    <n v="1755"/>
    <s v="      WILMER OSWALDO PANTOJA CHALACA"/>
    <s v="1-1-1-07-02-781"/>
    <x v="5"/>
    <n v="6"/>
    <n v="0"/>
  </r>
  <r>
    <n v="1757"/>
    <s v="      WALTER DAVID RAMIREZ CHAULAN"/>
    <s v="1-1-1-07-02-783"/>
    <x v="5"/>
    <n v="6"/>
    <n v="0"/>
  </r>
  <r>
    <n v="1759"/>
    <s v="      ANGELO ADRIAN ESTRADA TEJADA"/>
    <s v="1-1-1-07-02-794"/>
    <x v="5"/>
    <n v="6"/>
    <n v="0"/>
  </r>
  <r>
    <n v="1761"/>
    <s v="      ENRIQUE ARMANDO CEDEÑO ZAMBRANO"/>
    <s v="1-1-1-07-02-799"/>
    <x v="5"/>
    <n v="6"/>
    <n v="0"/>
  </r>
  <r>
    <n v="1763"/>
    <s v="      GIANELLA HAYQUEL GILER FLORES"/>
    <s v="1-1-1-07-02-804"/>
    <x v="5"/>
    <n v="6"/>
    <n v="0"/>
  </r>
  <r>
    <n v="1765"/>
    <s v="      LENIN ROLANDO QUEVEDO MADRID"/>
    <s v="1-1-1-07-02-807"/>
    <x v="5"/>
    <n v="6"/>
    <n v="0"/>
  </r>
  <r>
    <n v="1767"/>
    <s v="      JORGE LUIS MORENO CAIZA"/>
    <s v="1-1-1-07-02-808"/>
    <x v="5"/>
    <n v="6"/>
    <n v="0"/>
  </r>
  <r>
    <n v="1769"/>
    <s v="      LEONARDO ANDRES SAAVEDRA MALDONADO"/>
    <s v="1-1-1-07-02-810"/>
    <x v="5"/>
    <n v="6"/>
    <n v="1170"/>
  </r>
  <r>
    <n v="1771"/>
    <s v="      FABIAN AUGUSTO ROSERO MORA"/>
    <s v="1-1-1-07-02-811"/>
    <x v="5"/>
    <n v="6"/>
    <n v="470"/>
  </r>
  <r>
    <n v="1774"/>
    <s v="      WINED TECH S.A."/>
    <s v="1-1-1-07-03-013"/>
    <x v="8"/>
    <n v="6"/>
    <n v="55.85"/>
  </r>
  <r>
    <n v="1776"/>
    <s v="      CARMIGNIANI &amp; PEREZ"/>
    <s v="1-1-1-07-03-014"/>
    <x v="8"/>
    <n v="6"/>
    <n v="135.46"/>
  </r>
  <r>
    <n v="1782"/>
    <s v="      INVENTARIO  EN TRANSITO"/>
    <s v="1-2-1-01-01-001"/>
    <x v="9"/>
    <n v="6"/>
    <n v="5418936.2300000004"/>
  </r>
  <r>
    <n v="1784"/>
    <s v="      MERCADERIA PARA INSTALACION Y ACT"/>
    <s v="1-2-1-01-01-002"/>
    <x v="9"/>
    <n v="6"/>
    <n v="20775294.850000001"/>
  </r>
  <r>
    <n v="1786"/>
    <s v="      INVENTARIO TRANSFERENCIA"/>
    <s v="1-2-1-01-01-015"/>
    <x v="9"/>
    <n v="6"/>
    <n v="1086793.23"/>
  </r>
  <r>
    <n v="1788"/>
    <s v="      PROVISION POR OBSOLECENCIA"/>
    <s v="1-2-1-01-01-026"/>
    <x v="9"/>
    <n v="6"/>
    <n v="-669294.75"/>
  </r>
  <r>
    <n v="1791"/>
    <s v="      INVENTARIO APLICACION DE GARANTIA"/>
    <s v="1-2-1-01-03-001"/>
    <x v="9"/>
    <n v="6"/>
    <n v="181072.24"/>
  </r>
  <r>
    <n v="1793"/>
    <s v="      INVENTARIO EN TRANSFORMACION"/>
    <s v="1-2-1-01-03-002"/>
    <x v="9"/>
    <n v="6"/>
    <n v="8296.19"/>
  </r>
  <r>
    <n v="1795"/>
    <s v="      INVENTARIO PARA PRUEBAS"/>
    <s v="1-2-1-01-03-003"/>
    <x v="9"/>
    <n v="6"/>
    <n v="601331.30000000005"/>
  </r>
  <r>
    <n v="1799"/>
    <s v="      TRAMITES DESADUANIZACION"/>
    <s v="1-2-1-02-01-269"/>
    <x v="10"/>
    <n v="6"/>
    <n v="148618.73000000001"/>
  </r>
  <r>
    <n v="1801"/>
    <s v="      PO HUAWEI INTERNATIONAL CO. LTD."/>
    <s v="1-2-1-02-01-558"/>
    <x v="10"/>
    <n v="6"/>
    <n v="591984.07999999996"/>
  </r>
  <r>
    <n v="1803"/>
    <s v="      PO PACKETLIGHT NETWORKS"/>
    <s v="1-2-1-02-01-573"/>
    <x v="10"/>
    <n v="6"/>
    <n v="119606"/>
  </r>
  <r>
    <n v="1805"/>
    <s v="      PO LUKAS INTERNATIONAL"/>
    <s v="1-2-1-02-01-579"/>
    <x v="10"/>
    <n v="6"/>
    <n v="118595.11"/>
  </r>
  <r>
    <n v="1807"/>
    <s v="      PO - MEITRAK GROUP"/>
    <s v="1-2-1-02-01-585"/>
    <x v="10"/>
    <n v="6"/>
    <n v="5360"/>
  </r>
  <r>
    <n v="1809"/>
    <s v="      PO NANJING ORIENTEK OPTICAL COMMUNI"/>
    <s v="1-2-1-02-01-586"/>
    <x v="10"/>
    <n v="6"/>
    <n v="31200"/>
  </r>
  <r>
    <n v="1811"/>
    <s v="      PO NTI NUEVAS TECHNOLOGIA ESPAÑA"/>
    <s v="1-2-1-02-01-610"/>
    <x v="10"/>
    <n v="6"/>
    <n v="71541.2"/>
  </r>
  <r>
    <n v="1813"/>
    <s v="      PO CHONGQING GAOTIAN INDUSTRIAL"/>
    <s v="1-2-1-02-01-612"/>
    <x v="10"/>
    <n v="6"/>
    <n v="65599"/>
  </r>
  <r>
    <n v="1815"/>
    <s v="      PO TELEA TECNOVISION"/>
    <s v="1-2-1-02-01-631"/>
    <x v="10"/>
    <n v="6"/>
    <n v="49.9"/>
  </r>
  <r>
    <n v="1817"/>
    <s v="      PO NANJING DVP OE TECH CO LTD"/>
    <s v="1-2-1-02-01-634"/>
    <x v="10"/>
    <n v="6"/>
    <n v="36000"/>
  </r>
  <r>
    <n v="1819"/>
    <s v="      PO STI SOLUCIONES EN TELECOMUNICACI"/>
    <s v="1-2-1-02-01-636"/>
    <x v="10"/>
    <n v="6"/>
    <n v="3300"/>
  </r>
  <r>
    <n v="1821"/>
    <s v="      PO DELTA ELECTRONICS PERU"/>
    <s v="1-2-1-02-01-637"/>
    <x v="10"/>
    <n v="6"/>
    <n v="361.74"/>
  </r>
  <r>
    <n v="1823"/>
    <s v="      PO SECUTRADER INTERNATIONAL"/>
    <s v="1-2-1-02-01-643"/>
    <x v="10"/>
    <n v="6"/>
    <n v="-3"/>
  </r>
  <r>
    <n v="1829"/>
    <s v="      TERRENOS"/>
    <s v="1-3-2-01-01-001"/>
    <x v="11"/>
    <n v="6"/>
    <n v="6375018.4100000001"/>
  </r>
  <r>
    <n v="1831"/>
    <s v="      EDIFICIOS"/>
    <s v="1-3-2-01-01-002"/>
    <x v="11"/>
    <n v="6"/>
    <n v="3158736.87"/>
  </r>
  <r>
    <n v="1833"/>
    <s v="      MUEBLES Y ENSERES"/>
    <s v="1-3-2-01-01-003"/>
    <x v="11"/>
    <n v="6"/>
    <n v="340796.87"/>
  </r>
  <r>
    <n v="1835"/>
    <s v="      EQUIPOS DE  COMPUTACION Y SOFTWARE"/>
    <s v="1-3-2-01-01-004"/>
    <x v="11"/>
    <n v="6"/>
    <n v="1107958.05"/>
  </r>
  <r>
    <n v="1837"/>
    <s v="      EQUIPOS DE TELECOMUNICACIONES"/>
    <s v="1-3-2-01-01-005"/>
    <x v="11"/>
    <n v="6"/>
    <n v="97316488.319999993"/>
  </r>
  <r>
    <n v="1839"/>
    <s v="      VEHICULOS"/>
    <s v="1-3-2-01-01-006"/>
    <x v="11"/>
    <n v="6"/>
    <n v="9089963.7899999991"/>
  </r>
  <r>
    <n v="1841"/>
    <s v="      EQUIPOS  DE  OFICINA"/>
    <s v="1-3-2-01-01-007"/>
    <x v="11"/>
    <n v="6"/>
    <n v="649491.68999999994"/>
  </r>
  <r>
    <n v="1843"/>
    <s v="      HERRAMIENTAS - MAQUINARIAS"/>
    <s v="1-3-2-01-01-008"/>
    <x v="11"/>
    <n v="6"/>
    <n v="4415141.4400000004"/>
  </r>
  <r>
    <n v="1845"/>
    <s v="      DATACENTER GQUIL. AF"/>
    <s v="1-3-2-01-01-009"/>
    <x v="11"/>
    <n v="6"/>
    <n v="23173660.289999999"/>
  </r>
  <r>
    <n v="1847"/>
    <s v="      DATACENTER QTO. AF"/>
    <s v="1-3-2-01-01-010"/>
    <x v="11"/>
    <n v="6"/>
    <n v="7952685.2699999996"/>
  </r>
  <r>
    <n v="1849"/>
    <s v="      RED CIUDAD DIGITAL"/>
    <s v="1-3-2-01-01-011"/>
    <x v="11"/>
    <n v="6"/>
    <n v="5357712.6100000003"/>
  </r>
  <r>
    <n v="1851"/>
    <s v="      RED FIBRA  MINTEL"/>
    <s v="1-3-2-01-01-012"/>
    <x v="11"/>
    <n v="6"/>
    <n v="10457632.640000001"/>
  </r>
  <r>
    <n v="1855"/>
    <s v="      DEPREC. ACUMULADA EDIFICIOS"/>
    <s v="1-3-2-02-01-001"/>
    <x v="11"/>
    <n v="6"/>
    <n v="-1176623.7"/>
  </r>
  <r>
    <n v="1857"/>
    <s v="      DEPREC. ACUMULADA MUEBLES Y ENSER"/>
    <s v="1-3-2-02-01-002"/>
    <x v="11"/>
    <n v="6"/>
    <n v="-325044.94"/>
  </r>
  <r>
    <n v="1859"/>
    <s v="      DEPREC. ACUMULADA EQ. TELECOMUNACAC"/>
    <s v="1-3-2-02-01-003"/>
    <x v="11"/>
    <n v="6"/>
    <n v="-80431370.069999993"/>
  </r>
  <r>
    <n v="1861"/>
    <s v="      DEPREC. ACUMULADA EQ.COMPUTACION"/>
    <s v="1-3-2-02-01-004"/>
    <x v="11"/>
    <n v="6"/>
    <n v="-846825.05"/>
  </r>
  <r>
    <n v="1863"/>
    <s v="      DEPREC. ACUMULADA VEHICULOS"/>
    <s v="1-3-2-02-01-005"/>
    <x v="11"/>
    <n v="6"/>
    <n v="-7148256.9199999999"/>
  </r>
  <r>
    <n v="1865"/>
    <s v="      DEPREC. EQUIPOS  DE  OFICINA"/>
    <s v="1-3-2-02-01-006"/>
    <x v="11"/>
    <n v="6"/>
    <n v="-363027.01"/>
  </r>
  <r>
    <n v="1867"/>
    <s v="      DEPREC. HERRAMIENTAS-MAQUINA"/>
    <s v="1-3-2-02-01-007"/>
    <x v="11"/>
    <n v="6"/>
    <n v="-2539212.0699999998"/>
  </r>
  <r>
    <n v="1869"/>
    <s v="      DEPREC. ACUM DATACENTER GYE"/>
    <s v="1-3-2-02-01-008"/>
    <x v="11"/>
    <n v="6"/>
    <n v="-17813556.370000001"/>
  </r>
  <r>
    <n v="1871"/>
    <s v="      DEPREC. ACUMU. DATACENTER QTO"/>
    <s v="1-3-2-02-01-009"/>
    <x v="11"/>
    <n v="6"/>
    <n v="-5716940.1900000004"/>
  </r>
  <r>
    <n v="1873"/>
    <s v="      DEPREC RED CIUDAD DIGITAL"/>
    <s v="1-3-2-02-01-010"/>
    <x v="11"/>
    <n v="6"/>
    <n v="-3473713.13"/>
  </r>
  <r>
    <n v="1875"/>
    <s v="      DEPRECIACION ACUMUL. RED FIBRA MINT"/>
    <s v="1-3-2-02-01-011"/>
    <x v="11"/>
    <n v="6"/>
    <n v="-9500721.2899999991"/>
  </r>
  <r>
    <n v="1879"/>
    <s v="      PROPIEDAD DE INVERSION TERRENOS"/>
    <s v="1-3-2-03-01-002"/>
    <x v="12"/>
    <n v="6"/>
    <n v="120000"/>
  </r>
  <r>
    <n v="1881"/>
    <s v="      PROPIEDAD DE INVERSION EDIFICIOS"/>
    <s v="1-3-2-03-01-003"/>
    <x v="12"/>
    <n v="6"/>
    <n v="784192.32"/>
  </r>
  <r>
    <n v="1883"/>
    <s v="      PARQUEADERO EDIFICIO CONCORDE QUITO"/>
    <s v="1-3-2-03-01-010"/>
    <x v="12"/>
    <n v="6"/>
    <n v="49200"/>
  </r>
  <r>
    <n v="1888"/>
    <s v="      LICENCIA HPE CLD EDITION OPERATING"/>
    <s v="1-3-3-01-01-002"/>
    <x v="13"/>
    <n v="6"/>
    <n v="142090.45000000001"/>
  </r>
  <r>
    <n v="1890"/>
    <s v="      LICENCIA HP VMW VSPH ENT PLUS 1P"/>
    <s v="1-3-3-01-01-003"/>
    <x v="13"/>
    <n v="6"/>
    <n v="31103.119999999999"/>
  </r>
  <r>
    <n v="1892"/>
    <s v="      FORTIGATE-30D ENTERPRISE BINDLE 8X5"/>
    <s v="1-3-3-01-01-004"/>
    <x v="13"/>
    <n v="6"/>
    <n v="814.78"/>
  </r>
  <r>
    <n v="1894"/>
    <s v="      ENTERPRISE BUNDLE 8X5 FORTICARE PLU"/>
    <s v="1-3-3-01-01-005"/>
    <x v="13"/>
    <n v="6"/>
    <n v="13173.76"/>
  </r>
  <r>
    <n v="1896"/>
    <s v="      FORTIGATE-60D ENTERPRISE BUNDLE 8X5"/>
    <s v="1-3-3-01-01-006"/>
    <x v="13"/>
    <n v="6"/>
    <n v="1506.96"/>
  </r>
  <r>
    <n v="1898"/>
    <s v="      FORTIGATE-92D ENTERPRISE BUNDLE"/>
    <s v="1-3-3-01-01-007"/>
    <x v="13"/>
    <n v="6"/>
    <n v="1006.28"/>
  </r>
  <r>
    <n v="1900"/>
    <s v="      ENTERPRISE BUNDLE FC-1000116-871"/>
    <s v="1-3-3-01-01-008"/>
    <x v="13"/>
    <n v="6"/>
    <n v="4725"/>
  </r>
  <r>
    <n v="1902"/>
    <s v="      ENTERPRISE BUNDLE  FC-10-00205-871"/>
    <s v="1-3-3-01-01-009"/>
    <x v="13"/>
    <n v="6"/>
    <n v="4725"/>
  </r>
  <r>
    <n v="1904"/>
    <s v="      LICENCIA ZOHO PROJECTS"/>
    <s v="1-3-3-01-01-010"/>
    <x v="13"/>
    <n v="6"/>
    <n v="2369.58"/>
  </r>
  <r>
    <n v="1906"/>
    <s v="      LICENCIA DENWA UC (GOLD)"/>
    <s v="1-3-3-01-01-012"/>
    <x v="13"/>
    <n v="6"/>
    <n v="5551.26"/>
  </r>
  <r>
    <n v="1908"/>
    <s v="      LICENCIA JAVA"/>
    <s v="1-3-3-01-01-013"/>
    <x v="13"/>
    <n v="6"/>
    <n v="686.09"/>
  </r>
  <r>
    <n v="1910"/>
    <s v="      LICENCIA SBA ADMIN WORKS LINUX/X86"/>
    <s v="1-3-3-01-01-014"/>
    <x v="13"/>
    <n v="6"/>
    <n v="239.34"/>
  </r>
  <r>
    <n v="1912"/>
    <s v="      LICENCIA SANSYMPHONY-V"/>
    <s v="1-3-3-01-01-015"/>
    <x v="13"/>
    <n v="6"/>
    <n v="6641.77"/>
  </r>
  <r>
    <n v="1914"/>
    <s v="      LICENCIA 10GB SPLUNK ENTERPRI"/>
    <s v="1-3-3-01-01-021"/>
    <x v="13"/>
    <n v="6"/>
    <n v="274.99"/>
  </r>
  <r>
    <n v="1916"/>
    <s v="      LICENCIA FORTI CARE PLUS ANTI"/>
    <s v="1-3-3-01-01-022"/>
    <x v="13"/>
    <n v="6"/>
    <n v="103414.15"/>
  </r>
  <r>
    <n v="1918"/>
    <s v="      LICENCIA ANTIVIRUS KASPERSKY KES"/>
    <s v="1-3-3-01-01-024"/>
    <x v="13"/>
    <n v="6"/>
    <n v="7676.1"/>
  </r>
  <r>
    <n v="1920"/>
    <s v="      LICENCIA PREMIUM MAINT FOR PT-IB-TE"/>
    <s v="1-3-3-01-01-025"/>
    <x v="13"/>
    <n v="6"/>
    <n v="294970.67"/>
  </r>
  <r>
    <n v="1922"/>
    <s v="      LICENCIA ORACLE STANDARD EDITION"/>
    <s v="1-3-3-01-01-026"/>
    <x v="13"/>
    <n v="6"/>
    <n v="40742.54"/>
  </r>
  <r>
    <n v="1924"/>
    <s v="      LICENCIAS  AL ACTIVO FIJO"/>
    <s v="1-3-3-01-01-027"/>
    <x v="13"/>
    <n v="6"/>
    <n v="2633790.25"/>
  </r>
  <r>
    <n v="1926"/>
    <s v="      LICENCIA IPV4 XL"/>
    <s v="1-3-3-01-01-029"/>
    <x v="13"/>
    <n v="6"/>
    <n v="25255.02"/>
  </r>
  <r>
    <n v="1928"/>
    <s v="      LICENCIA ISO TOOLS"/>
    <s v="1-3-3-01-01-030"/>
    <x v="13"/>
    <n v="6"/>
    <n v="10000"/>
  </r>
  <r>
    <n v="1930"/>
    <s v="      LICENCIA 10GB SPLUNK ENTERPRISE"/>
    <s v="1-3-3-01-01-031"/>
    <x v="13"/>
    <n v="6"/>
    <n v="15990.19"/>
  </r>
  <r>
    <n v="1932"/>
    <s v="      LICENCIA ACL-60 DIALOG 1IF"/>
    <s v="1-3-3-01-01-032"/>
    <x v="13"/>
    <n v="6"/>
    <n v="15830"/>
  </r>
  <r>
    <n v="1934"/>
    <s v="      LICENCIA RX4-10/15 DIALOG 1IF-NEWTE"/>
    <s v="1-3-3-01-01-033"/>
    <x v="13"/>
    <n v="6"/>
    <n v="25654.01"/>
  </r>
  <r>
    <n v="1936"/>
    <s v="      LICENCIA PROYECTO SARH NOMINA SALUD"/>
    <s v="1-3-3-01-01-034"/>
    <x v="13"/>
    <n v="6"/>
    <n v="83500.009999999995"/>
  </r>
  <r>
    <n v="1938"/>
    <s v="      LICENCIA DE PORTADORES"/>
    <s v="1-3-3-01-01-036"/>
    <x v="13"/>
    <n v="6"/>
    <n v="422241.42"/>
  </r>
  <r>
    <n v="1940"/>
    <s v="      LICENCIA HP GESTION"/>
    <s v="1-3-3-01-01-037"/>
    <x v="13"/>
    <n v="6"/>
    <n v="179999.76"/>
  </r>
  <r>
    <n v="1942"/>
    <s v="      LICENCIA POR SERVICOS BACKUP CL"/>
    <s v="1-3-3-01-01-038"/>
    <x v="13"/>
    <n v="6"/>
    <n v="251132.49"/>
  </r>
  <r>
    <n v="1944"/>
    <s v="      LICENCIA SANSYMPHONY-V VL4"/>
    <s v="1-3-3-01-01-039"/>
    <x v="13"/>
    <n v="6"/>
    <n v="169859.35"/>
  </r>
  <r>
    <n v="1946"/>
    <s v="      LICENCIA TENABLE NETWORK SECURITY"/>
    <s v="1-3-3-01-01-040"/>
    <x v="13"/>
    <n v="6"/>
    <n v="7811"/>
  </r>
  <r>
    <n v="1948"/>
    <s v="      LICENCIA VMWARE SPP 10800PTS"/>
    <s v="1-3-3-01-01-041"/>
    <x v="13"/>
    <n v="6"/>
    <n v="30785.14"/>
  </r>
  <r>
    <n v="1950"/>
    <s v="      INTCOMEX DEL ECUADOR S.A."/>
    <s v="1-3-3-01-01-043"/>
    <x v="13"/>
    <n v="6"/>
    <n v="277875"/>
  </r>
  <r>
    <n v="1952"/>
    <s v="      LICENCIAS DE SOPORTE RADWARE"/>
    <s v="1-3-3-01-01-045"/>
    <x v="13"/>
    <n v="6"/>
    <n v="126514.69"/>
  </r>
  <r>
    <n v="1955"/>
    <s v="      DERECHO DE USO CABLE PANAMERICANO"/>
    <s v="1-3-3-01-02-001"/>
    <x v="13"/>
    <n v="6"/>
    <n v="12714847.550000001"/>
  </r>
  <r>
    <n v="1957"/>
    <s v="      TELEFONICA USO STM 1"/>
    <s v="1-3-3-01-02-002"/>
    <x v="13"/>
    <n v="6"/>
    <n v="443278.21"/>
  </r>
  <r>
    <n v="1959"/>
    <s v="      AMERICAN FIBER OPTIC SYSTEMS"/>
    <s v="1-3-3-01-02-003"/>
    <x v="13"/>
    <n v="6"/>
    <n v="746367.72"/>
  </r>
  <r>
    <n v="1961"/>
    <s v="      CAPACITY IRU CABLE ANDINO INC."/>
    <s v="1-3-3-01-02-004"/>
    <x v="13"/>
    <n v="6"/>
    <n v="902716.59"/>
  </r>
  <r>
    <n v="1963"/>
    <s v="      CAPACITY IRU AGREEMENT 1-STM 16"/>
    <s v="1-3-3-01-02-005"/>
    <x v="13"/>
    <n v="6"/>
    <n v="499555.17"/>
  </r>
  <r>
    <n v="1966"/>
    <s v="      DUCTOS DE GUAYAQUIL FIDEICOMISO"/>
    <s v="1-3-3-01-03-001"/>
    <x v="13"/>
    <n v="6"/>
    <n v="1644160.49"/>
  </r>
  <r>
    <n v="1968"/>
    <s v="      DUCTOS SAMBORONDON FIDEICOMISO"/>
    <s v="1-3-3-01-03-003"/>
    <x v="13"/>
    <n v="6"/>
    <n v="859154.6"/>
  </r>
  <r>
    <n v="1972"/>
    <s v="      AMORTIZACION DERECHO DE USO CABLE P"/>
    <s v="1-3-3-02-01-001"/>
    <x v="13"/>
    <n v="6"/>
    <n v="-5659490.2300000004"/>
  </r>
  <r>
    <n v="1974"/>
    <s v="      AMORTIZ. ACUMUL. LICENCIAS"/>
    <s v="1-3-3-02-01-002"/>
    <x v="13"/>
    <n v="6"/>
    <n v="-2743433.71"/>
  </r>
  <r>
    <n v="1976"/>
    <s v="      AMORTIZ. ACUMUL. FIDEICOMISOS"/>
    <s v="1-3-3-02-01-003"/>
    <x v="13"/>
    <n v="6"/>
    <n v="-588289.41"/>
  </r>
  <r>
    <n v="1978"/>
    <s v="      AMORTZ. ACUML TELEFONICA USO STM1"/>
    <s v="1-3-3-02-01-004"/>
    <x v="13"/>
    <n v="6"/>
    <n v="-196388.85"/>
  </r>
  <r>
    <n v="1980"/>
    <s v="      AMORTZ. ACUML. AMERICAN FIBER OPTIC"/>
    <s v="1-3-3-02-01-005"/>
    <x v="13"/>
    <n v="6"/>
    <n v="-274399.92"/>
  </r>
  <r>
    <n v="1982"/>
    <s v="      AMORTZ. ACUML. CAPACITY IRU CABLE A"/>
    <s v="1-3-3-02-01-006"/>
    <x v="13"/>
    <n v="6"/>
    <n v="-97167.360000000001"/>
  </r>
  <r>
    <n v="1984"/>
    <s v="      AMORTZ. ACUML. CAPACITY IRU AGREEME"/>
    <s v="1-3-3-02-01-007"/>
    <x v="13"/>
    <n v="6"/>
    <n v="-131555.72"/>
  </r>
  <r>
    <n v="1986"/>
    <s v="      AMORTZ. ACUML. INTCOMEX DEL ECUADOR"/>
    <s v="1-3-3-02-01-008"/>
    <x v="13"/>
    <n v="6"/>
    <n v="-277875"/>
  </r>
  <r>
    <n v="1991"/>
    <s v="      CABLE ANDINO INC  N-C"/>
    <s v="1-3-5-01-01-002"/>
    <x v="4"/>
    <n v="6"/>
    <n v="2278796.6"/>
  </r>
  <r>
    <n v="1993"/>
    <s v="      CORPANDINO  N-C"/>
    <s v="1-3-5-01-01-003"/>
    <x v="4"/>
    <n v="6"/>
    <n v="1698535.9"/>
  </r>
  <r>
    <n v="1995"/>
    <s v="      TRANSCORPECUADOR  N-C"/>
    <s v="1-3-5-01-01-005"/>
    <x v="4"/>
    <n v="6"/>
    <n v="1696252.85"/>
  </r>
  <r>
    <n v="2001"/>
    <s v="      INVERSIONES  CABLE ANDINO"/>
    <s v="1-4-1-01-01-001"/>
    <x v="14"/>
    <n v="6"/>
    <n v="27858699.27"/>
  </r>
  <r>
    <n v="2003"/>
    <s v="      INVERSIONES TRANSTELCO"/>
    <s v="1-4-1-01-01-002"/>
    <x v="14"/>
    <n v="6"/>
    <n v="943459.2"/>
  </r>
  <r>
    <n v="2005"/>
    <s v="      INVERSIONES  NETSPEED"/>
    <s v="1-4-1-01-01-003"/>
    <x v="14"/>
    <n v="6"/>
    <n v="147840"/>
  </r>
  <r>
    <n v="2007"/>
    <s v="      INVERSIONES CERINSA"/>
    <s v="1-4-1-01-01-005"/>
    <x v="14"/>
    <n v="6"/>
    <n v="462500"/>
  </r>
  <r>
    <n v="2009"/>
    <s v="      INVERSIONES  ECONOCOMPU"/>
    <s v="1-4-1-01-01-006"/>
    <x v="14"/>
    <n v="6"/>
    <n v="140052.15"/>
  </r>
  <r>
    <n v="2011"/>
    <s v="      INVERSION SECURITY DATA"/>
    <s v="1-4-1-01-01-008"/>
    <x v="14"/>
    <n v="6"/>
    <n v="84000"/>
  </r>
  <r>
    <n v="2013"/>
    <s v="      INVERSION LATAM FIBERHOME"/>
    <s v="1-4-1-01-01-009"/>
    <x v="14"/>
    <n v="6"/>
    <n v="3675000"/>
  </r>
  <r>
    <n v="2015"/>
    <s v="      INVERSION  SMARTCITIES S.A."/>
    <s v="1-4-1-01-01-010"/>
    <x v="14"/>
    <n v="6"/>
    <n v="6000"/>
  </r>
  <r>
    <n v="2017"/>
    <s v="      INVERSION LINKOTEL"/>
    <s v="1-4-1-01-01-011"/>
    <x v="14"/>
    <n v="6"/>
    <n v="1173781.21"/>
  </r>
  <r>
    <n v="2019"/>
    <s v="      INVERSION GEEKTECH"/>
    <s v="1-4-1-01-01-012"/>
    <x v="14"/>
    <n v="6"/>
    <n v="8000"/>
  </r>
  <r>
    <n v="2021"/>
    <s v="      INVERSION LEONOR III"/>
    <s v="1-4-1-01-01-013"/>
    <x v="14"/>
    <n v="6"/>
    <n v="1114175.56"/>
  </r>
  <r>
    <n v="2023"/>
    <s v="      APORTE INVERSION CORPANDINO"/>
    <s v="1-4-1-01-01-014"/>
    <x v="14"/>
    <n v="6"/>
    <n v="1982263.02"/>
  </r>
  <r>
    <n v="2025"/>
    <s v="      INVERSION ACCIONES TELSOTERRA"/>
    <s v="1-4-1-01-01-016"/>
    <x v="14"/>
    <n v="6"/>
    <n v="1834157.69"/>
  </r>
  <r>
    <n v="2027"/>
    <s v="      INVERSION CONSORCIO SYSTOR"/>
    <s v="1-4-1-01-01-017"/>
    <x v="15"/>
    <n v="6"/>
    <n v="1500"/>
  </r>
  <r>
    <n v="2029"/>
    <s v="      INVERSION TELCONET-PANAMA"/>
    <s v="1-4-1-01-01-018"/>
    <x v="14"/>
    <n v="6"/>
    <n v="1193125.8899999999"/>
  </r>
  <r>
    <n v="2031"/>
    <s v="      PROV. DETERIORO INVERSION EN ACCIO"/>
    <s v="1-4-1-01-01-020"/>
    <x v="14"/>
    <n v="6"/>
    <n v="-1606182.88"/>
  </r>
  <r>
    <n v="2034"/>
    <s v="      ACTIVOS DIFERIDOS"/>
    <s v="1-4-1-01-02-001"/>
    <x v="5"/>
    <n v="6"/>
    <n v="86797.18"/>
  </r>
  <r>
    <n v="2036"/>
    <s v="      FIDEICOMISO BOSQUES DE LOS CEIBOS"/>
    <s v="1-4-1-01-02-044"/>
    <x v="16"/>
    <n v="6"/>
    <n v="1673584.28"/>
  </r>
  <r>
    <n v="2038"/>
    <s v="      FIDEICOMISO BANCO PICHINCHA"/>
    <s v="1-4-1-01-02-045"/>
    <x v="5"/>
    <n v="6"/>
    <n v="1000"/>
  </r>
  <r>
    <n v="2040"/>
    <s v="      FIDEICOMISO OPTIMIZA"/>
    <s v="1-4-1-01-02-046"/>
    <x v="5"/>
    <n v="6"/>
    <n v="4923.9399999999996"/>
  </r>
  <r>
    <n v="2042"/>
    <s v="      FIDEICOMISO TELCONET GARANTIA CII"/>
    <s v="1-4-1-01-02-048"/>
    <x v="5"/>
    <n v="6"/>
    <n v="2025.91"/>
  </r>
  <r>
    <n v="2044"/>
    <s v="      ACTIVO POR  IMPUESTO DIFERIDO"/>
    <s v="1-4-1-01-02-049"/>
    <x v="17"/>
    <n v="6"/>
    <n v="261500"/>
  </r>
  <r>
    <n v="2047"/>
    <s v="      CXC LATAM FIBER HOME"/>
    <s v="1-4-1-01-03-004"/>
    <x v="14"/>
    <n v="6"/>
    <n v="2077738.5"/>
  </r>
  <r>
    <n v="2049"/>
    <s v="      PROYECTO EDIFICIO GQUIL EN DESARROL"/>
    <s v="1-4-1-01-03-006"/>
    <x v="11"/>
    <n v="6"/>
    <n v="2997771.99"/>
  </r>
  <r>
    <n v="2051"/>
    <s v="      PROYECTO TELEFONICA MOVISTAR EN DES"/>
    <s v="1-4-1-01-03-012"/>
    <x v="11"/>
    <n v="6"/>
    <n v="22703.97"/>
  </r>
  <r>
    <n v="2054"/>
    <s v="      MUNICIPIO JIPIJAPA"/>
    <s v="1-4-1-01-04-001"/>
    <x v="18"/>
    <n v="6"/>
    <n v="708409.26"/>
  </r>
  <r>
    <n v="2056"/>
    <s v="      MUNICIPIO DE PALESTINA"/>
    <s v="1-4-1-01-04-002"/>
    <x v="18"/>
    <n v="6"/>
    <n v="242053.17"/>
  </r>
  <r>
    <n v="2058"/>
    <s v="      MUNICIPIO DE BUENA FE"/>
    <s v="1-4-1-01-04-003"/>
    <x v="18"/>
    <n v="6"/>
    <n v="153323.24"/>
  </r>
  <r>
    <n v="2060"/>
    <s v="      MUNICIPIO QUINSALOMA"/>
    <s v="1-4-1-01-04-004"/>
    <x v="18"/>
    <n v="6"/>
    <n v="90698.87"/>
  </r>
  <r>
    <n v="2062"/>
    <s v="      MUNICIPIO DE BALZAR"/>
    <s v="1-4-1-01-04-005"/>
    <x v="18"/>
    <n v="6"/>
    <n v="299568"/>
  </r>
  <r>
    <n v="2064"/>
    <s v="      MUNICIPIO DE SAN LORENZO DEL PAIL"/>
    <s v="1-4-1-01-04-006"/>
    <x v="18"/>
    <n v="6"/>
    <n v="37120.32"/>
  </r>
  <r>
    <n v="2066"/>
    <s v="      MUNICIPIO DE SAN MIGUEL DE BOLIVIA"/>
    <s v="1-4-1-01-04-008"/>
    <x v="18"/>
    <n v="6"/>
    <n v="384142.4"/>
  </r>
  <r>
    <n v="2068"/>
    <s v="      MUNICIPIO DE MONTECRISTI"/>
    <s v="1-4-1-01-04-009"/>
    <x v="18"/>
    <n v="6"/>
    <n v="210303.22"/>
  </r>
  <r>
    <n v="2070"/>
    <s v="      MUNICIPIO DE QUININDE"/>
    <s v="1-4-1-01-04-011"/>
    <x v="18"/>
    <n v="6"/>
    <n v="199665.36"/>
  </r>
  <r>
    <n v="2072"/>
    <s v="      MUNICIPIO DISTRI. METROPO DE QUITO"/>
    <s v="1-4-1-01-04-013"/>
    <x v="18"/>
    <n v="6"/>
    <n v="329506.92"/>
  </r>
  <r>
    <n v="2074"/>
    <s v="      MUNICIPIO DE CHONE"/>
    <s v="1-4-1-01-04-014"/>
    <x v="18"/>
    <n v="6"/>
    <n v="128708.61"/>
  </r>
  <r>
    <n v="2076"/>
    <s v="      MUNICIPIO DE FLAVIO ALFARO"/>
    <s v="1-4-1-01-04-015"/>
    <x v="18"/>
    <n v="6"/>
    <n v="56339.28"/>
  </r>
  <r>
    <n v="2078"/>
    <s v="      DANIEL OLIVARES K. L/P"/>
    <s v="1-4-1-01-04-016"/>
    <x v="18"/>
    <n v="6"/>
    <n v="360863.85"/>
  </r>
  <r>
    <n v="2080"/>
    <s v="      DETERIORO OTRAS CTAS POR COBRAR L/P"/>
    <s v="1-4-1-01-04-017"/>
    <x v="18"/>
    <n v="6"/>
    <n v="-3684404.43"/>
  </r>
  <r>
    <n v="2082"/>
    <s v="      ELOY ALFARO  PROV. ESMERALDA"/>
    <s v="1-4-1-01-04-019"/>
    <x v="18"/>
    <n v="6"/>
    <n v="838957.14"/>
  </r>
  <r>
    <n v="2084"/>
    <s v="      MUNICIPIO PUERTO LOPEZ"/>
    <s v="1-4-1-01-04-020"/>
    <x v="18"/>
    <n v="6"/>
    <n v="5608.64"/>
  </r>
  <r>
    <n v="2091"/>
    <s v="      12% IVA  VENTAS"/>
    <s v="2-1-1-01-01-001"/>
    <x v="19"/>
    <n v="6"/>
    <n v="0"/>
  </r>
  <r>
    <n v="2093"/>
    <s v="      30% IVA RETENIDO PROVEEDORES"/>
    <s v="2-1-1-01-01-002"/>
    <x v="19"/>
    <n v="6"/>
    <n v="0"/>
  </r>
  <r>
    <n v="2095"/>
    <s v="      70% IVA RETENIDO PROVEEDORES"/>
    <s v="2-1-1-01-01-003"/>
    <x v="19"/>
    <n v="6"/>
    <n v="0"/>
  </r>
  <r>
    <n v="2097"/>
    <s v="      100% IVA RETENIDO PERSONA NATURAL"/>
    <s v="2-1-1-01-01-004"/>
    <x v="19"/>
    <n v="6"/>
    <n v="0"/>
  </r>
  <r>
    <n v="2099"/>
    <s v="      I.V.A. POR  PAGAR"/>
    <s v="2-1-1-01-01-005"/>
    <x v="19"/>
    <n v="6"/>
    <n v="-3450724.16"/>
  </r>
  <r>
    <n v="2102"/>
    <s v="      1%  RETENCIÓN FUENTE"/>
    <s v="2-1-1-01-02-001"/>
    <x v="19"/>
    <n v="6"/>
    <n v="0"/>
  </r>
  <r>
    <n v="2104"/>
    <s v="      2%  RETENCION FUENTE"/>
    <s v="2-1-1-01-02-002"/>
    <x v="19"/>
    <n v="6"/>
    <n v="0"/>
  </r>
  <r>
    <n v="2106"/>
    <s v="      8% RETENCIÓN FUENTE"/>
    <s v="2-1-1-01-02-003"/>
    <x v="19"/>
    <n v="6"/>
    <n v="0"/>
  </r>
  <r>
    <n v="2108"/>
    <s v="      10% RETENCIÓN FUENTE"/>
    <s v="2-1-1-01-02-004"/>
    <x v="19"/>
    <n v="6"/>
    <n v="0"/>
  </r>
  <r>
    <n v="2110"/>
    <s v="      RET. IMPTO RENTA  EMPLEADOS"/>
    <s v="2-1-1-01-02-006"/>
    <x v="19"/>
    <n v="6"/>
    <n v="0"/>
  </r>
  <r>
    <n v="2112"/>
    <s v="      RET. FTE. POR PAGAR"/>
    <s v="2-1-1-01-02-007"/>
    <x v="19"/>
    <n v="6"/>
    <n v="-280239.71999999997"/>
  </r>
  <r>
    <n v="2114"/>
    <s v="      RET. 10% I.V.A.  COMPRAS"/>
    <s v="2-1-1-01-02-008"/>
    <x v="19"/>
    <n v="6"/>
    <n v="0"/>
  </r>
  <r>
    <n v="2116"/>
    <s v="      RET. 20% I.V.A. COMPRAS"/>
    <s v="2-1-1-01-02-009"/>
    <x v="19"/>
    <n v="6"/>
    <n v="0"/>
  </r>
  <r>
    <n v="2118"/>
    <s v="      RET. FTE. 35% PAGOS  AL EXTERIOR"/>
    <s v="2-1-1-01-02-010"/>
    <x v="19"/>
    <n v="6"/>
    <n v="0"/>
  </r>
  <r>
    <n v="2120"/>
    <s v="      25% RETENCION FUENTE"/>
    <s v="2-1-1-01-02-011"/>
    <x v="19"/>
    <n v="6"/>
    <n v="0"/>
  </r>
  <r>
    <n v="2123"/>
    <s v="      IMPUESTO A LA RENTA POR PAGAR"/>
    <s v="2-1-1-01-03-001"/>
    <x v="19"/>
    <n v="6"/>
    <n v="0.02"/>
  </r>
  <r>
    <n v="2126"/>
    <s v="      15% ICE POR PAGAR"/>
    <s v="2-1-1-01-04-001"/>
    <x v="20"/>
    <n v="6"/>
    <n v="-2932.3"/>
  </r>
  <r>
    <n v="2128"/>
    <s v="      PROVISION CRED. TRIB. RET. FTE, CLI"/>
    <s v="2-1-1-01-04-005"/>
    <x v="19"/>
    <n v="6"/>
    <n v="-144027.29"/>
  </r>
  <r>
    <n v="2132"/>
    <s v="      SUELDOS POR PAGAR"/>
    <s v="2-1-1-02-01-001"/>
    <x v="21"/>
    <n v="6"/>
    <n v="-546.03"/>
  </r>
  <r>
    <n v="2134"/>
    <s v="      APORTES AL IESS"/>
    <s v="2-1-1-02-01-002"/>
    <x v="21"/>
    <n v="6"/>
    <n v="-508230.62"/>
  </r>
  <r>
    <n v="2136"/>
    <s v="      DÉCIMO TERCERO"/>
    <s v="2-1-1-02-01-003"/>
    <x v="21"/>
    <n v="6"/>
    <n v="-245350.04"/>
  </r>
  <r>
    <n v="2138"/>
    <s v="      DÉCIMO CUARTO"/>
    <s v="2-1-1-02-01-004"/>
    <x v="21"/>
    <n v="6"/>
    <n v="-600244.64"/>
  </r>
  <r>
    <n v="2140"/>
    <s v="      FONDO DE RESERVA"/>
    <s v="2-1-1-02-01-005"/>
    <x v="21"/>
    <n v="6"/>
    <n v="-30931.52"/>
  </r>
  <r>
    <n v="2142"/>
    <s v="      PRESTAMOS QUIROGRAFARIOS"/>
    <s v="2-1-1-02-01-006"/>
    <x v="20"/>
    <n v="6"/>
    <n v="-57349.94"/>
  </r>
  <r>
    <n v="2144"/>
    <s v="      PRÉSTAMOS HIPOTECARIOS"/>
    <s v="2-1-1-02-01-007"/>
    <x v="20"/>
    <n v="6"/>
    <n v="-53701.59"/>
  </r>
  <r>
    <n v="2146"/>
    <s v="      VACACIONES POR PAGAR"/>
    <s v="2-1-1-02-01-009"/>
    <x v="21"/>
    <n v="6"/>
    <n v="-2184330.35"/>
  </r>
  <r>
    <n v="2148"/>
    <s v="      SUBSIDIO IESS  EMPLEADOS"/>
    <s v="2-1-1-02-01-010"/>
    <x v="21"/>
    <n v="6"/>
    <n v="-1057.95"/>
  </r>
  <r>
    <n v="2150"/>
    <s v="      LIQUIDACIONES POR PAGAR EMPLEADOS"/>
    <s v="2-1-1-02-01-011"/>
    <x v="21"/>
    <n v="6"/>
    <n v="-7412.82"/>
  </r>
  <r>
    <n v="2154"/>
    <s v="      PROVEEDORES  LOCALES"/>
    <s v="2-1-1-03-01-001"/>
    <x v="22"/>
    <n v="6"/>
    <n v="-8348670.2199999997"/>
  </r>
  <r>
    <n v="2158"/>
    <s v="      CAJA CHICA POR PAGAR"/>
    <s v="2-1-1-03-01-002"/>
    <x v="22"/>
    <n v="6"/>
    <n v="-1416.43"/>
  </r>
  <r>
    <n v="2160"/>
    <s v="      FODETEL 1% APORTACION"/>
    <s v="2-1-1-03-01-005"/>
    <x v="22"/>
    <n v="6"/>
    <n v="-1162240.1499999999"/>
  </r>
  <r>
    <n v="2162"/>
    <s v="      PAGO EN TRANSITO PROV-LOCALES"/>
    <s v="2-1-1-03-01-006"/>
    <x v="22"/>
    <n v="6"/>
    <n v="-74541.119999999995"/>
  </r>
  <r>
    <n v="2164"/>
    <s v="      IVA  D.A.I  POR  PAGAR"/>
    <s v="2-1-1-03-01-007"/>
    <x v="22"/>
    <n v="6"/>
    <n v="0"/>
  </r>
  <r>
    <n v="2167"/>
    <s v="      PROVEEDORES EXTERIOR"/>
    <s v="2-1-1-03-02-001"/>
    <x v="22"/>
    <n v="6"/>
    <n v="-10963673.199999999"/>
  </r>
  <r>
    <n v="2169"/>
    <s v="      CISCO SYSTEMS CAPITAL CXP"/>
    <s v="2-1-1-03-02-002"/>
    <x v="22"/>
    <n v="6"/>
    <n v="-520362.37"/>
  </r>
  <r>
    <n v="2171"/>
    <s v="      MASTERCARD CORPOR. 5476-62900230320"/>
    <s v="2-1-1-03-02-005"/>
    <x v="22"/>
    <n v="6"/>
    <n v="6246.52"/>
  </r>
  <r>
    <n v="2173"/>
    <s v="      MASTERCAR  TTOP 5451-7890-03873677"/>
    <s v="2-1-1-03-02-006"/>
    <x v="22"/>
    <n v="6"/>
    <n v="231103.64"/>
  </r>
  <r>
    <n v="2175"/>
    <s v="      VISA PACIFICARD 423771900132366 T.T"/>
    <s v="2-1-1-03-02-007"/>
    <x v="22"/>
    <n v="6"/>
    <n v="165981.92000000001"/>
  </r>
  <r>
    <n v="2177"/>
    <s v="      VISA HELMBANK 4509-8268-7000-4815"/>
    <s v="2-1-1-03-02-008"/>
    <x v="22"/>
    <n v="6"/>
    <n v="1597"/>
  </r>
  <r>
    <n v="2179"/>
    <s v="      VISA PACIFICARD 4260189003648449 TT"/>
    <s v="2-1-1-03-02-009"/>
    <x v="22"/>
    <n v="6"/>
    <n v="-39021.620000000003"/>
  </r>
  <r>
    <n v="2181"/>
    <s v="      AMERICAN EXPRESS 376651905129017"/>
    <s v="2-1-1-03-02-010"/>
    <x v="22"/>
    <n v="6"/>
    <n v="-512.88"/>
  </r>
  <r>
    <n v="2183"/>
    <s v="      AMERICAM EXPRESS USA 37879090413200"/>
    <s v="2-1-1-03-02-014"/>
    <x v="22"/>
    <n v="6"/>
    <n v="0"/>
  </r>
  <r>
    <n v="2185"/>
    <s v="      VISA PACIFICARD 4237719002781443"/>
    <s v="2-1-1-03-02-019"/>
    <x v="22"/>
    <n v="6"/>
    <n v="0"/>
  </r>
  <r>
    <n v="2187"/>
    <s v="      AMERICAN EXPRESS TT 371690152871009"/>
    <s v="2-1-1-03-02-020"/>
    <x v="22"/>
    <n v="6"/>
    <n v="0"/>
  </r>
  <r>
    <n v="2189"/>
    <s v="      VISA BCO MACHALA 4033782000298113"/>
    <s v="2-1-1-03-02-022"/>
    <x v="22"/>
    <n v="6"/>
    <n v="3749.23"/>
  </r>
  <r>
    <n v="2191"/>
    <s v="      VISA PACIFICO MCALD 426018200974776"/>
    <s v="2-1-1-03-02-023"/>
    <x v="22"/>
    <n v="6"/>
    <n v="9234.07"/>
  </r>
  <r>
    <n v="2193"/>
    <s v="      AMERICAN EXPRESS INT379040240811009"/>
    <s v="2-1-1-03-02-024"/>
    <x v="22"/>
    <n v="6"/>
    <n v="-88026.03"/>
  </r>
  <r>
    <n v="2195"/>
    <s v="      T.PICHINCHA VISA# 4009250000275978"/>
    <s v="2-1-1-03-02-025"/>
    <x v="22"/>
    <n v="6"/>
    <n v="2200"/>
  </r>
  <r>
    <n v="2197"/>
    <s v="      TELXIUS CABLE ESPAÑA, SLU"/>
    <s v="2-1-1-03-02-026"/>
    <x v="22"/>
    <n v="6"/>
    <n v="-18880.2"/>
  </r>
  <r>
    <n v="2199"/>
    <s v="      COLUMBUS NETWORKS DE COLOMBIA S.A.S"/>
    <s v="2-1-1-03-02-027"/>
    <x v="22"/>
    <n v="6"/>
    <n v="-126413.44"/>
  </r>
  <r>
    <n v="2201"/>
    <s v="      PULSE SECURE"/>
    <s v="2-1-1-03-02-028"/>
    <x v="22"/>
    <n v="6"/>
    <n v="-3189.94"/>
  </r>
  <r>
    <n v="2203"/>
    <s v="      DENWA TECHNOLOGY CORP."/>
    <s v="2-1-1-03-02-029"/>
    <x v="22"/>
    <n v="6"/>
    <n v="-630.12"/>
  </r>
  <r>
    <n v="2207"/>
    <s v="      BANCO DE MACHALA EMPLEADOS"/>
    <s v="2-1-1-05-01-002"/>
    <x v="20"/>
    <n v="6"/>
    <n v="-682.5"/>
  </r>
  <r>
    <n v="2209"/>
    <s v="      BONO 5K  POR  PAGAR"/>
    <s v="2-1-1-05-01-005"/>
    <x v="20"/>
    <n v="6"/>
    <n v="-90"/>
  </r>
  <r>
    <n v="2211"/>
    <s v="      ALIMENTACION POR PAGAR"/>
    <s v="2-1-1-05-01-009"/>
    <x v="20"/>
    <n v="6"/>
    <n v="-52.5"/>
  </r>
  <r>
    <n v="2213"/>
    <s v="      BANCO GUAYAQUIL PRESTAMO EMPLEADO"/>
    <s v="2-1-1-05-01-012"/>
    <x v="20"/>
    <n v="6"/>
    <n v="27905.91"/>
  </r>
  <r>
    <n v="2215"/>
    <s v="      BANCO GRAL RUMIÑAHUI EMPLEADOS"/>
    <s v="2-1-1-05-01-017"/>
    <x v="20"/>
    <n v="6"/>
    <n v="42846.7"/>
  </r>
  <r>
    <n v="2217"/>
    <s v="      FONDO INVERSION EMPLEADOS GENESIS"/>
    <s v="2-1-1-05-01-018"/>
    <x v="20"/>
    <n v="6"/>
    <n v="-1080.72"/>
  </r>
  <r>
    <n v="2219"/>
    <s v="      TRIBUNAL DE MENORES EMPLEADOS"/>
    <s v="2-1-1-05-01-019"/>
    <x v="20"/>
    <n v="6"/>
    <n v="23426.89"/>
  </r>
  <r>
    <n v="2221"/>
    <s v="      MOVILIZACION POR  PAGAR EMPLEADOS"/>
    <s v="2-1-1-05-01-024"/>
    <x v="20"/>
    <n v="6"/>
    <n v="3866.67"/>
  </r>
  <r>
    <n v="2223"/>
    <s v="      BANCO AMAZONAS  EMPLEADOS"/>
    <s v="2-1-1-05-01-025"/>
    <x v="20"/>
    <n v="6"/>
    <n v="55792.29"/>
  </r>
  <r>
    <n v="2227"/>
    <s v="      BANCO DEL  PACIFICO"/>
    <s v="2-1-1-06-01-002"/>
    <x v="23"/>
    <n v="6"/>
    <n v="-1667943.41"/>
  </r>
  <r>
    <n v="2229"/>
    <s v="      BANCO PRODUBANCO"/>
    <s v="2-1-1-06-01-004"/>
    <x v="23"/>
    <n v="6"/>
    <n v="-33212.39"/>
  </r>
  <r>
    <n v="2231"/>
    <s v="      BANCO DEL AUSTRO"/>
    <s v="2-1-1-06-01-005"/>
    <x v="23"/>
    <n v="6"/>
    <n v="-101803.13"/>
  </r>
  <r>
    <n v="2233"/>
    <s v="      CREDITO AUTOMOTRIZ BCO. AMAZONAS"/>
    <s v="2-1-1-06-01-010"/>
    <x v="23"/>
    <n v="6"/>
    <n v="-72011.41"/>
  </r>
  <r>
    <n v="2235"/>
    <s v="      BANCO DE  MACHALA"/>
    <s v="2-1-1-06-01-017"/>
    <x v="23"/>
    <n v="6"/>
    <n v="-1492969.88"/>
  </r>
  <r>
    <n v="2237"/>
    <s v="      5TA. EMISION DE  OBLIGACIONES"/>
    <s v="2-1-1-06-01-023"/>
    <x v="24"/>
    <n v="6"/>
    <n v="796"/>
  </r>
  <r>
    <n v="2239"/>
    <s v="      6TA. EMISION DE OBLIGACIONES"/>
    <s v="2-1-1-06-01-024"/>
    <x v="24"/>
    <n v="6"/>
    <n v="2018.7"/>
  </r>
  <r>
    <n v="2241"/>
    <s v="      7MA. EMISION DE OBLIGACIONES"/>
    <s v="2-1-1-06-01-028"/>
    <x v="24"/>
    <n v="6"/>
    <n v="-1155581.45"/>
  </r>
  <r>
    <n v="2243"/>
    <s v="      OBLIGACION BCO AMAZONAS"/>
    <s v="2-1-1-06-01-032"/>
    <x v="23"/>
    <n v="6"/>
    <n v="0"/>
  </r>
  <r>
    <n v="2245"/>
    <s v="      8VA EMISION DE OBLEGACIONES"/>
    <s v="2-1-1-06-01-033"/>
    <x v="24"/>
    <n v="6"/>
    <n v="-1241074.97"/>
  </r>
  <r>
    <n v="2248"/>
    <s v="      INT. C/P BCO. GUAYAQUIL"/>
    <s v="2-1-1-06-02-001"/>
    <x v="23"/>
    <n v="6"/>
    <n v="0"/>
  </r>
  <r>
    <n v="2250"/>
    <s v="      INT. C/P BCO. PRODUBANCO"/>
    <s v="2-1-1-06-02-002"/>
    <x v="23"/>
    <n v="6"/>
    <n v="-291.2"/>
  </r>
  <r>
    <n v="2252"/>
    <s v="      INT. C/P BCO. AMAZONAS"/>
    <s v="2-1-1-06-02-004"/>
    <x v="23"/>
    <n v="6"/>
    <n v="-778.91"/>
  </r>
  <r>
    <n v="2254"/>
    <s v="      INT. C/P BCO. MACHALA"/>
    <s v="2-1-1-06-02-005"/>
    <x v="23"/>
    <n v="6"/>
    <n v="0"/>
  </r>
  <r>
    <n v="2256"/>
    <s v="      INT. C/P CORPORACION INTERAMERICANA"/>
    <s v="2-1-1-06-02-010"/>
    <x v="23"/>
    <n v="6"/>
    <n v="0"/>
  </r>
  <r>
    <n v="2258"/>
    <s v="      INT. C/P 5TA EMISION OBLIGACIONES"/>
    <s v="2-1-1-06-02-013"/>
    <x v="24"/>
    <n v="6"/>
    <n v="0"/>
  </r>
  <r>
    <n v="2260"/>
    <s v="      INT. C/P 6TA. EMISION OBLIGACIONES"/>
    <s v="2-1-1-06-02-014"/>
    <x v="24"/>
    <n v="6"/>
    <n v="0"/>
  </r>
  <r>
    <n v="2262"/>
    <s v="      INT. C/P 7MA EMISION OBLIGACIONES"/>
    <s v="2-1-1-06-02-015"/>
    <x v="24"/>
    <n v="6"/>
    <n v="-16434.78"/>
  </r>
  <r>
    <n v="2264"/>
    <s v="      INT. C/P BCO. AUSTRO"/>
    <s v="2-1-1-06-02-018"/>
    <x v="23"/>
    <n v="6"/>
    <n v="-70.09"/>
  </r>
  <r>
    <n v="2266"/>
    <s v="      INT. C/P BCO. PACIFICO"/>
    <s v="2-1-1-06-02-019"/>
    <x v="23"/>
    <n v="6"/>
    <n v="-16032.61"/>
  </r>
  <r>
    <n v="2268"/>
    <s v="      INT. C/P 8VA EMISION DE OBLIGACIONE"/>
    <s v="2-1-1-06-02-020"/>
    <x v="24"/>
    <n v="6"/>
    <n v="-21195.65"/>
  </r>
  <r>
    <n v="2272"/>
    <s v="      M.I. MUNICIPALIDAD DE GUAYAQUIL"/>
    <s v="2-1-1-07-01-001"/>
    <x v="20"/>
    <n v="6"/>
    <n v="499226.08"/>
  </r>
  <r>
    <n v="2274"/>
    <s v="      JORGE DE LA TORRE"/>
    <s v="2-1-1-07-01-002"/>
    <x v="20"/>
    <n v="6"/>
    <n v="-100000"/>
  </r>
  <r>
    <n v="2276"/>
    <s v="      DEVOLUCION A CLIENTES"/>
    <s v="2-1-1-07-01-003"/>
    <x v="20"/>
    <n v="6"/>
    <n v="0"/>
  </r>
  <r>
    <n v="2278"/>
    <s v="      REUBICACION DE PAGOS CLIENTES"/>
    <s v="2-1-1-07-01-005"/>
    <x v="20"/>
    <n v="6"/>
    <n v="0"/>
  </r>
  <r>
    <n v="2280"/>
    <s v="      REVERSO PAGO DE CLIENTES"/>
    <s v="2-1-1-07-01-006"/>
    <x v="20"/>
    <n v="6"/>
    <n v="260.39999999999998"/>
  </r>
  <r>
    <n v="2282"/>
    <s v="      TELEFONICA"/>
    <s v="2-1-1-07-01-007"/>
    <x v="20"/>
    <n v="6"/>
    <n v="-1177842.1399999999"/>
  </r>
  <r>
    <n v="2284"/>
    <s v="      CORP. NACIONAL DE ELECTRICIDAD CNEL"/>
    <s v="2-1-1-07-01-008"/>
    <x v="20"/>
    <n v="6"/>
    <n v="-1477195.9"/>
  </r>
  <r>
    <n v="2286"/>
    <s v="      ESPOLTECH"/>
    <s v="2-1-1-07-01-009"/>
    <x v="20"/>
    <n v="6"/>
    <n v="-140850"/>
  </r>
  <r>
    <n v="2289"/>
    <s v="      MEGADATOS"/>
    <s v="2-1-1-07-02-003"/>
    <x v="25"/>
    <n v="6"/>
    <n v="-150402.16"/>
  </r>
  <r>
    <n v="2291"/>
    <s v="      CORPANDINO CABLE  ANDINO"/>
    <s v="2-1-1-07-02-004"/>
    <x v="25"/>
    <n v="6"/>
    <n v="-86173.11"/>
  </r>
  <r>
    <n v="2293"/>
    <s v="      CAJAMARCA"/>
    <s v="2-1-1-07-02-008"/>
    <x v="25"/>
    <n v="6"/>
    <n v="-79170.09"/>
  </r>
  <r>
    <n v="2295"/>
    <s v="      SERVICIOS TELCODATA POR PAGAR"/>
    <s v="2-1-1-07-02-009"/>
    <x v="25"/>
    <n v="6"/>
    <n v="-262354.17"/>
  </r>
  <r>
    <n v="2297"/>
    <s v="      SECURITY DATA SEGURIDAD EN DATOS"/>
    <s v="2-1-1-07-02-011"/>
    <x v="25"/>
    <n v="6"/>
    <n v="-70000"/>
  </r>
  <r>
    <n v="2299"/>
    <s v="      SMARTCITIES S.A."/>
    <s v="2-1-1-07-02-013"/>
    <x v="25"/>
    <n v="6"/>
    <n v="-6000"/>
  </r>
  <r>
    <n v="2301"/>
    <s v="      TELSOTERRA S.A. POR PAGAR"/>
    <s v="2-1-1-07-02-015"/>
    <x v="25"/>
    <n v="6"/>
    <n v="-1724062.58"/>
  </r>
  <r>
    <n v="2303"/>
    <s v="      LATAMFIBERHOME CABLE C. LTDA."/>
    <s v="2-1-1-07-02-016"/>
    <x v="25"/>
    <n v="6"/>
    <n v="-1019646.72"/>
  </r>
  <r>
    <n v="2305"/>
    <s v="      LINKOTEL S.A."/>
    <s v="2-1-1-07-02-017"/>
    <x v="25"/>
    <n v="6"/>
    <n v="-1672067.46"/>
  </r>
  <r>
    <n v="2309"/>
    <s v="      SUPERINTENDENCIA DE COMPAÑIAS"/>
    <s v="2-1-1-08-01-001"/>
    <x v="20"/>
    <n v="6"/>
    <n v="0"/>
  </r>
  <r>
    <n v="2312"/>
    <s v="      OBLIGACION CHARLEROY C/P"/>
    <s v="2-1-1-08-02-003"/>
    <x v="20"/>
    <n v="6"/>
    <n v="-1143928.53"/>
  </r>
  <r>
    <n v="2316"/>
    <s v="      SURATEL VENTA ANTICIPADA"/>
    <s v="2-1-1-09-01-003"/>
    <x v="26"/>
    <n v="6"/>
    <n v="-293555.57"/>
  </r>
  <r>
    <n v="2318"/>
    <s v="      CONECELL VENTA ANTICIPADA"/>
    <s v="2-1-1-09-01-004"/>
    <x v="26"/>
    <n v="6"/>
    <n v="-1322260.22"/>
  </r>
  <r>
    <n v="2320"/>
    <s v="      SANTIAGO SERRANO PROYECTO GILAUCO"/>
    <s v="2-1-1-09-01-009"/>
    <x v="27"/>
    <n v="6"/>
    <n v="-3695"/>
  </r>
  <r>
    <n v="2322"/>
    <s v="      ANTICIPO EMPLEADOS"/>
    <s v="2-1-1-09-01-011"/>
    <x v="27"/>
    <n v="6"/>
    <n v="-25721.15"/>
  </r>
  <r>
    <n v="2324"/>
    <s v="      IGOR KROCHIN"/>
    <s v="2-1-1-09-01-014"/>
    <x v="27"/>
    <n v="6"/>
    <n v="-98000"/>
  </r>
  <r>
    <n v="2326"/>
    <s v="      ANTICIPOS CLIENTES GUAYAQUIL"/>
    <s v="2-1-1-09-01-018"/>
    <x v="27"/>
    <n v="6"/>
    <n v="-5000"/>
  </r>
  <r>
    <n v="2328"/>
    <s v="      ANTICIPO CLIENTES QUITO"/>
    <s v="2-1-1-09-01-019"/>
    <x v="27"/>
    <n v="6"/>
    <n v="-3713.36"/>
  </r>
  <r>
    <n v="2330"/>
    <s v="      ANTICIPO CLIENTES CUENCA"/>
    <s v="2-1-1-09-01-020"/>
    <x v="27"/>
    <n v="6"/>
    <n v="-9000"/>
  </r>
  <r>
    <n v="2332"/>
    <s v="      ANTICIPO CLIENTES MANTA"/>
    <s v="2-1-1-09-01-021"/>
    <x v="27"/>
    <n v="6"/>
    <n v="-6000"/>
  </r>
  <r>
    <n v="2334"/>
    <s v="      ANTICIPO CLIENTES LOJA"/>
    <s v="2-1-1-09-01-022"/>
    <x v="27"/>
    <n v="6"/>
    <n v="0"/>
  </r>
  <r>
    <n v="2336"/>
    <s v="      ANTICIPO CLIENTES QUEVEDO"/>
    <s v="2-1-1-09-01-023"/>
    <x v="27"/>
    <n v="6"/>
    <n v="-80.88"/>
  </r>
  <r>
    <n v="2338"/>
    <s v="      ANTICIPO CLIENTES SALINAS"/>
    <s v="2-1-1-09-01-024"/>
    <x v="27"/>
    <n v="6"/>
    <n v="-10000"/>
  </r>
  <r>
    <n v="2340"/>
    <s v="      JORGE  TOURIZ ANTICIPO"/>
    <s v="2-1-1-09-01-034"/>
    <x v="27"/>
    <n v="6"/>
    <n v="-6978.49"/>
  </r>
  <r>
    <n v="2342"/>
    <s v="      RONALD MANCERO ANTICIPO"/>
    <s v="2-1-1-09-01-035"/>
    <x v="27"/>
    <n v="6"/>
    <n v="-8000"/>
  </r>
  <r>
    <n v="2344"/>
    <s v="      ERIKA ZAMBRANO ANTICIPO"/>
    <s v="2-1-1-09-01-036"/>
    <x v="27"/>
    <n v="6"/>
    <n v="-11687.45"/>
  </r>
  <r>
    <n v="2346"/>
    <s v="      MEGADATOS ANTICIPO"/>
    <s v="2-1-1-09-01-039"/>
    <x v="27"/>
    <n v="6"/>
    <n v="-2053333.32"/>
  </r>
  <r>
    <n v="2348"/>
    <s v="      JOSE RODRIGUEZ ANTICIPO"/>
    <s v="2-1-1-09-01-040"/>
    <x v="27"/>
    <n v="6"/>
    <n v="-30172.98"/>
  </r>
  <r>
    <n v="2350"/>
    <s v="      YESSENIA ALVARIO ANTICIPO"/>
    <s v="2-1-1-09-01-041"/>
    <x v="27"/>
    <n v="6"/>
    <n v="-1000"/>
  </r>
  <r>
    <n v="2352"/>
    <s v="      JAVIER GALARZA ANTICIPO"/>
    <s v="2-1-1-09-01-042"/>
    <x v="27"/>
    <n v="6"/>
    <n v="-14524.94"/>
  </r>
  <r>
    <n v="2354"/>
    <s v="      FREDDY BRAVO PALLO"/>
    <s v="2-1-1-09-01-044"/>
    <x v="27"/>
    <n v="6"/>
    <n v="-1000"/>
  </r>
  <r>
    <n v="2356"/>
    <s v="      SHIRLEY DELGADO"/>
    <s v="2-1-1-09-01-045"/>
    <x v="27"/>
    <n v="6"/>
    <n v="-33052.01"/>
  </r>
  <r>
    <n v="2358"/>
    <s v="      DORIS VEGA"/>
    <s v="2-1-1-09-01-046"/>
    <x v="27"/>
    <n v="6"/>
    <n v="-28509.19"/>
  </r>
  <r>
    <n v="2360"/>
    <s v="      GIORGIO CONSTANTINE"/>
    <s v="2-1-1-09-01-047"/>
    <x v="27"/>
    <n v="6"/>
    <n v="-23336.53"/>
  </r>
  <r>
    <n v="2362"/>
    <s v="      MEGADATOS VENTA ANTICIPADA"/>
    <s v="2-1-1-09-01-048"/>
    <x v="26"/>
    <n v="6"/>
    <n v="-2566666.67"/>
  </r>
  <r>
    <n v="2364"/>
    <s v="      CORPORACION FAVORITA  ANT. CLIENTE"/>
    <s v="2-1-1-09-01-049"/>
    <x v="27"/>
    <n v="6"/>
    <n v="-64619.91"/>
  </r>
  <r>
    <n v="2366"/>
    <s v="      ANDREA AVILA"/>
    <s v="2-1-1-09-01-050"/>
    <x v="27"/>
    <n v="6"/>
    <n v="-21534.66"/>
  </r>
  <r>
    <n v="2368"/>
    <s v="      WALTER NONURA"/>
    <s v="2-1-1-09-01-051"/>
    <x v="27"/>
    <n v="6"/>
    <n v="-15266.18"/>
  </r>
  <r>
    <n v="2370"/>
    <s v="      CEDIA  C/P"/>
    <s v="2-1-1-09-01-053"/>
    <x v="26"/>
    <n v="6"/>
    <n v="-193000"/>
  </r>
  <r>
    <n v="2372"/>
    <s v="      PEDRO JARAMILLO"/>
    <s v="2-1-1-09-01-054"/>
    <x v="27"/>
    <n v="6"/>
    <n v="-18128.400000000001"/>
  </r>
  <r>
    <n v="2374"/>
    <s v="      TELXIUS CABLE ECUADOR"/>
    <s v="2-1-1-09-01-055"/>
    <x v="26"/>
    <n v="6"/>
    <n v="-153333.32999999999"/>
  </r>
  <r>
    <n v="2376"/>
    <s v="      HECTOR FIALLOS"/>
    <s v="2-1-1-09-01-056"/>
    <x v="27"/>
    <n v="6"/>
    <n v="-56742"/>
  </r>
  <r>
    <n v="2378"/>
    <s v="      PASIVO CONTINGENTE PROVEEDORES C/P"/>
    <s v="2-1-1-09-01-057"/>
    <x v="20"/>
    <n v="6"/>
    <n v="-356827.92"/>
  </r>
  <r>
    <n v="2380"/>
    <s v="      NEDETEL C/P"/>
    <s v="2-1-1-09-01-058"/>
    <x v="26"/>
    <n v="6"/>
    <n v="-517393.1"/>
  </r>
  <r>
    <n v="2382"/>
    <s v="      FRANCISCO CARRION TORRES"/>
    <s v="2-1-1-09-01-059"/>
    <x v="27"/>
    <n v="6"/>
    <n v="-5000"/>
  </r>
  <r>
    <n v="2384"/>
    <s v="      MIGUEL CADENA"/>
    <s v="2-1-1-09-01-060"/>
    <x v="27"/>
    <n v="6"/>
    <n v="-52145.68"/>
  </r>
  <r>
    <n v="2386"/>
    <s v="      ERIKA INTRIAGO"/>
    <s v="2-1-1-09-01-061"/>
    <x v="27"/>
    <n v="6"/>
    <n v="-20000"/>
  </r>
  <r>
    <n v="2388"/>
    <s v="      CARLOS CADENA MARTINEZ VEHICULO"/>
    <s v="2-1-1-09-01-062"/>
    <x v="27"/>
    <n v="6"/>
    <n v="-3483.26"/>
  </r>
  <r>
    <n v="2394"/>
    <s v="      PROVISION JUBILACION PATRONAL L/P"/>
    <s v="2-2-1-02-01-001"/>
    <x v="28"/>
    <n v="6"/>
    <n v="-5327354.87"/>
  </r>
  <r>
    <n v="2396"/>
    <s v="      PROVISION BONIFICACION X DESAHUCIO"/>
    <s v="2-2-1-02-01-002"/>
    <x v="28"/>
    <n v="6"/>
    <n v="-1469923.23"/>
  </r>
  <r>
    <n v="2400"/>
    <s v="      CISCO SYSTEMS"/>
    <s v="2-2-1-03-02-002"/>
    <x v="29"/>
    <n v="6"/>
    <n v="0"/>
  </r>
  <r>
    <n v="2402"/>
    <s v="      KONNEKT GLOBAL COMUNICATION"/>
    <s v="2-2-1-03-02-004"/>
    <x v="29"/>
    <n v="6"/>
    <n v="-12329117.310000001"/>
  </r>
  <r>
    <n v="2404"/>
    <s v="      CORPORACION INTERAMERICANA INV. L/P"/>
    <s v="2-2-1-03-02-008"/>
    <x v="30"/>
    <n v="6"/>
    <n v="0"/>
  </r>
  <r>
    <n v="2406"/>
    <s v="      ISLE VIEW"/>
    <s v="2-2-1-03-02-009"/>
    <x v="29"/>
    <n v="6"/>
    <n v="0"/>
  </r>
  <r>
    <n v="2410"/>
    <s v="      MEGADATOS  L/P"/>
    <s v="2-2-1-04-01-002"/>
    <x v="31"/>
    <n v="6"/>
    <n v="-15292925.6"/>
  </r>
  <r>
    <n v="2412"/>
    <s v="      TOMISLAV TOPIC  L/P"/>
    <s v="2-2-1-04-01-003"/>
    <x v="32"/>
    <n v="6"/>
    <n v="0"/>
  </r>
  <r>
    <n v="2416"/>
    <s v="      BANCO AMAZONAS L/P"/>
    <s v="2-2-1-05-01-011"/>
    <x v="30"/>
    <n v="6"/>
    <n v="-140712.49"/>
  </r>
  <r>
    <n v="2418"/>
    <s v="      L/P  7MA EMISION DE OBLIGACIONES"/>
    <s v="2-2-1-05-01-012"/>
    <x v="33"/>
    <n v="6"/>
    <n v="0"/>
  </r>
  <r>
    <n v="2420"/>
    <s v="      L/P 8VA EMISION DE OBLIGACIONES"/>
    <s v="2-2-1-05-01-017"/>
    <x v="33"/>
    <n v="6"/>
    <n v="0"/>
  </r>
  <r>
    <n v="2422"/>
    <s v="      BANCO AUSTRO L/P"/>
    <s v="2-2-1-05-01-019"/>
    <x v="30"/>
    <n v="6"/>
    <n v="-307813.45"/>
  </r>
  <r>
    <n v="2424"/>
    <s v="      BCO PRODUBANCO L/P"/>
    <s v="2-2-1-05-01-020"/>
    <x v="30"/>
    <n v="6"/>
    <n v="-2407.6999999999998"/>
  </r>
  <r>
    <n v="2426"/>
    <s v="      BANCO PACIFICO L/P"/>
    <s v="2-2-1-05-01-021"/>
    <x v="30"/>
    <n v="6"/>
    <n v="-1203071.2"/>
  </r>
  <r>
    <n v="2430"/>
    <s v="      SURATEL"/>
    <s v="2-2-1-06-01-003"/>
    <x v="31"/>
    <n v="6"/>
    <n v="-1600399.9"/>
  </r>
  <r>
    <n v="2432"/>
    <s v="      CONECELL"/>
    <s v="2-2-1-06-01-004"/>
    <x v="31"/>
    <n v="6"/>
    <n v="-8986353.5199999996"/>
  </r>
  <r>
    <n v="2434"/>
    <s v="      CEDIA L/P"/>
    <s v="2-2-1-06-01-008"/>
    <x v="31"/>
    <n v="6"/>
    <n v="-2223506.96"/>
  </r>
  <r>
    <n v="2436"/>
    <s v="      TELXIUS CABLE ECUADOR L/P"/>
    <s v="2-2-1-06-01-009"/>
    <x v="31"/>
    <n v="6"/>
    <n v="-1827222.17"/>
  </r>
  <r>
    <n v="2438"/>
    <s v="      NEDETEL L/P"/>
    <s v="2-2-1-06-01-010"/>
    <x v="31"/>
    <n v="6"/>
    <n v="-3925837.87"/>
  </r>
  <r>
    <n v="2442"/>
    <s v="      OBLIGACION CHARLEROY L/P"/>
    <s v="2-2-1-07-01-002"/>
    <x v="34"/>
    <n v="6"/>
    <n v="-1086071.47"/>
  </r>
  <r>
    <n v="2444"/>
    <s v="      PASIVO CONTINGENTE PROVEEDORES"/>
    <s v="2-2-1-07-01-003"/>
    <x v="35"/>
    <n v="6"/>
    <n v="-2580000"/>
  </r>
  <r>
    <n v="2451"/>
    <s v="      CAPITAL SUSCRITO"/>
    <s v="3-1-1-01-01-001"/>
    <x v="36"/>
    <n v="6"/>
    <n v="-37143362.18"/>
  </r>
  <r>
    <n v="2454"/>
    <s v="      APORTE JAN TOPIC"/>
    <s v="3-1-1-01-02-002"/>
    <x v="37"/>
    <n v="6"/>
    <n v="-6115920.7400000002"/>
  </r>
  <r>
    <n v="2460"/>
    <s v="      RESERVA LEGAL"/>
    <s v="3-2-1-01-01-001"/>
    <x v="38"/>
    <n v="6"/>
    <n v="-6135361.3600000003"/>
  </r>
  <r>
    <n v="2462"/>
    <s v="      RESERVA DE CAPITAL"/>
    <s v="3-2-1-01-01-002"/>
    <x v="38"/>
    <n v="6"/>
    <n v="-227071.63"/>
  </r>
  <r>
    <n v="2464"/>
    <s v="      RESERVA FACULTATIVA"/>
    <s v="3-2-1-01-01-003"/>
    <x v="38"/>
    <n v="6"/>
    <n v="-34797.379999999997"/>
  </r>
  <r>
    <n v="2470"/>
    <s v="      UTILIDAD O PERDIDA  ACUMULADA"/>
    <s v="3-3-1-01-01-001"/>
    <x v="39"/>
    <n v="6"/>
    <n v="-31262953.640000001"/>
  </r>
  <r>
    <n v="2472"/>
    <s v="      OTROS RESULTADOS INTEGRALES X CALCU"/>
    <s v="3-3-1-01-01-003"/>
    <x v="39"/>
    <n v="6"/>
    <n v="-1919745"/>
  </r>
  <r>
    <n v="2478"/>
    <s v="      RESULTADO  APLICACION  NIFF"/>
    <s v="3-7-1-01-01-004"/>
    <x v="39"/>
    <n v="6"/>
    <n v="3202431"/>
  </r>
  <r>
    <n v="2485"/>
    <s v="      VENTAS PORTADORES  GUAYAQUIL"/>
    <s v="4-1-1-01-01-001"/>
    <x v="40"/>
    <n v="6"/>
    <n v="-18208615.73"/>
  </r>
  <r>
    <n v="2487"/>
    <s v="      VENTAS PORTADORES  QUITO"/>
    <s v="4-1-1-01-01-002"/>
    <x v="40"/>
    <n v="6"/>
    <n v="-40055365.32"/>
  </r>
  <r>
    <n v="2489"/>
    <s v="      VENTAS PORTADORES  MANTA"/>
    <s v="4-1-1-01-01-003"/>
    <x v="40"/>
    <n v="6"/>
    <n v="-526757"/>
  </r>
  <r>
    <n v="2491"/>
    <s v="      VENTAS PORTADORES  CUENCA"/>
    <s v="4-1-1-01-01-004"/>
    <x v="40"/>
    <n v="6"/>
    <n v="-2028644.64"/>
  </r>
  <r>
    <n v="2493"/>
    <s v="      VENTAS PORTADORES  QUEVEDO"/>
    <s v="4-1-1-01-01-005"/>
    <x v="40"/>
    <n v="6"/>
    <n v="-118183.42"/>
  </r>
  <r>
    <n v="2495"/>
    <s v="      VENTAS PORTADORES  LOJA"/>
    <s v="4-1-1-01-01-006"/>
    <x v="40"/>
    <n v="6"/>
    <n v="-277784.46000000002"/>
  </r>
  <r>
    <n v="2497"/>
    <s v="      VENTAS PORTADORES  SALINAS"/>
    <s v="4-1-1-01-01-007"/>
    <x v="40"/>
    <n v="6"/>
    <n v="-86847.6"/>
  </r>
  <r>
    <n v="2500"/>
    <s v="      N/C VENTAS PORTADORES  GUAYAQUIL"/>
    <s v="4-1-1-01-02-001"/>
    <x v="40"/>
    <n v="6"/>
    <n v="220646.67"/>
  </r>
  <r>
    <n v="2502"/>
    <s v="      N/C VENTAS PORTADORES  QUITO"/>
    <s v="4-1-1-01-02-002"/>
    <x v="40"/>
    <n v="6"/>
    <n v="540992.72"/>
  </r>
  <r>
    <n v="2504"/>
    <s v="      N/C VENTAS PORTADORES  MANTA"/>
    <s v="4-1-1-01-02-003"/>
    <x v="40"/>
    <n v="6"/>
    <n v="13790.98"/>
  </r>
  <r>
    <n v="2506"/>
    <s v="      N/C VENTAS PORTADORES  CUENCA"/>
    <s v="4-1-1-01-02-004"/>
    <x v="40"/>
    <n v="6"/>
    <n v="1075.29"/>
  </r>
  <r>
    <n v="2508"/>
    <s v="      N/C VENTAS PORTADORES  QUEVEDO"/>
    <s v="4-1-1-01-02-005"/>
    <x v="40"/>
    <n v="6"/>
    <n v="3723.17"/>
  </r>
  <r>
    <n v="2510"/>
    <s v="      N/C VENTAS PORTADORES  LOJA"/>
    <s v="4-1-1-01-02-006"/>
    <x v="40"/>
    <n v="6"/>
    <n v="222.97"/>
  </r>
  <r>
    <n v="2512"/>
    <s v="      N/C VENTAS PORTADORES  SALINAS"/>
    <s v="4-1-1-01-02-007"/>
    <x v="40"/>
    <n v="6"/>
    <n v="2227.11"/>
  </r>
  <r>
    <n v="2518"/>
    <s v="      INTERNET S.V.A. GUAYAQUIL"/>
    <s v="4-2-1-01-01-001"/>
    <x v="40"/>
    <n v="6"/>
    <n v="-14543837.33"/>
  </r>
  <r>
    <n v="2520"/>
    <s v="      INTERNET S.V.A.  QUITO"/>
    <s v="4-2-1-01-01-002"/>
    <x v="40"/>
    <n v="6"/>
    <n v="-20281494.120000001"/>
  </r>
  <r>
    <n v="2522"/>
    <s v="      INTERNET S.V.A. MANTA"/>
    <s v="4-2-1-01-01-003"/>
    <x v="40"/>
    <n v="6"/>
    <n v="-577770.52"/>
  </r>
  <r>
    <n v="2524"/>
    <s v="      INTERNET S.V.A.  CUENCA"/>
    <s v="4-2-1-01-01-004"/>
    <x v="40"/>
    <n v="6"/>
    <n v="-1060353.03"/>
  </r>
  <r>
    <n v="2526"/>
    <s v="      INTERNET S.V.A.  QUEVEDO"/>
    <s v="4-2-1-01-01-005"/>
    <x v="40"/>
    <n v="6"/>
    <n v="-327801.83"/>
  </r>
  <r>
    <n v="2528"/>
    <s v="      INTERNET S.V.A  LOJA"/>
    <s v="4-2-1-01-01-006"/>
    <x v="40"/>
    <n v="6"/>
    <n v="-268092.74"/>
  </r>
  <r>
    <n v="2530"/>
    <s v="      INTERNET S.V.A.  SALINAS"/>
    <s v="4-2-1-01-01-007"/>
    <x v="40"/>
    <n v="6"/>
    <n v="-310990.40999999997"/>
  </r>
  <r>
    <n v="2533"/>
    <s v="      N/C INTERNET S.V.A.  GUAYAQUIL"/>
    <s v="4-2-1-01-02-001"/>
    <x v="40"/>
    <n v="6"/>
    <n v="1158394.8600000001"/>
  </r>
  <r>
    <n v="2535"/>
    <s v="      N/C INTERNET S.V.A.  QUITO"/>
    <s v="4-2-1-01-02-002"/>
    <x v="40"/>
    <n v="6"/>
    <n v="2845393.13"/>
  </r>
  <r>
    <n v="2537"/>
    <s v="      N/C INTERNET S.V.A.  MANTA"/>
    <s v="4-2-1-01-02-003"/>
    <x v="40"/>
    <n v="6"/>
    <n v="72402.67"/>
  </r>
  <r>
    <n v="2539"/>
    <s v="      N/C INTERNET S.V.A.  CUENCA"/>
    <s v="4-2-1-01-02-004"/>
    <x v="40"/>
    <n v="6"/>
    <n v="5645.25"/>
  </r>
  <r>
    <n v="2541"/>
    <s v="      N/C INTERNET S.V.A.  QUEVEDO"/>
    <s v="4-2-1-01-02-005"/>
    <x v="40"/>
    <n v="6"/>
    <n v="19546.55"/>
  </r>
  <r>
    <n v="2543"/>
    <s v="      N/C INTERNET S.V.A.  LOJA"/>
    <s v="4-2-1-01-02-006"/>
    <x v="40"/>
    <n v="6"/>
    <n v="1170.6199999999999"/>
  </r>
  <r>
    <n v="2545"/>
    <s v="      N/C INTERNET S.V.A.  SALINAS"/>
    <s v="4-2-1-01-02-007"/>
    <x v="40"/>
    <n v="6"/>
    <n v="11692.32"/>
  </r>
  <r>
    <n v="2551"/>
    <s v="      VENTA BIENES Y EQUIPOS GYE"/>
    <s v="4-3-1-01-01-001"/>
    <x v="40"/>
    <n v="6"/>
    <n v="-14881602.23"/>
  </r>
  <r>
    <n v="2553"/>
    <s v="      VENTAS BIENESY EQUIPOS QTO"/>
    <s v="4-3-1-01-01-002"/>
    <x v="40"/>
    <n v="6"/>
    <n v="-72182787"/>
  </r>
  <r>
    <n v="2555"/>
    <s v="      VENTAS BIENES Y EQUIPOS MANTA"/>
    <s v="4-3-1-01-01-003"/>
    <x v="40"/>
    <n v="6"/>
    <n v="-419762.77"/>
  </r>
  <r>
    <n v="2557"/>
    <s v="      VENTAS BIENES Y EQUIPOS CUENCA"/>
    <s v="4-3-1-01-01-004"/>
    <x v="40"/>
    <n v="6"/>
    <n v="-184941.81"/>
  </r>
  <r>
    <n v="2559"/>
    <s v="      VENTA BIENES Y EQUIPOS QUEVEDO"/>
    <s v="4-3-1-01-01-005"/>
    <x v="40"/>
    <n v="6"/>
    <n v="-6234.4"/>
  </r>
  <r>
    <n v="2561"/>
    <s v="      VENTAS BIENES Y EQUIPOS LOJA"/>
    <s v="4-3-1-01-01-006"/>
    <x v="40"/>
    <n v="6"/>
    <n v="-46298.46"/>
  </r>
  <r>
    <n v="2563"/>
    <s v="      VENTAS BIENES Y EQUIPOS SALINAS"/>
    <s v="4-3-1-01-01-007"/>
    <x v="40"/>
    <n v="6"/>
    <n v="-35536.61"/>
  </r>
  <r>
    <n v="2569"/>
    <s v="      VENTAS EN PROCESO DE FACTURACION"/>
    <s v="4-6-1-01-01-001"/>
    <x v="40"/>
    <n v="6"/>
    <n v="-793738.05"/>
  </r>
  <r>
    <n v="2571"/>
    <s v="      CONECELL  VTAS DIFERIDAS"/>
    <s v="4-6-1-01-01-002"/>
    <x v="40"/>
    <n v="6"/>
    <n v="-1322260.2"/>
  </r>
  <r>
    <n v="2573"/>
    <s v="      SURATEL VTA DIFERIDA"/>
    <s v="4-6-1-01-01-005"/>
    <x v="40"/>
    <n v="6"/>
    <n v="-293555.52"/>
  </r>
  <r>
    <n v="2575"/>
    <s v="      MEGADATOS VTA DIFERIDA"/>
    <s v="4-6-1-01-01-006"/>
    <x v="40"/>
    <n v="6"/>
    <n v="-4202850.96"/>
  </r>
  <r>
    <n v="2577"/>
    <s v="      VENTA DIFERIDA CEDIA"/>
    <s v="4-6-1-01-01-007"/>
    <x v="40"/>
    <n v="6"/>
    <n v="-192999.96"/>
  </r>
  <r>
    <n v="2579"/>
    <s v="      TELXIUS  VTA. DIF."/>
    <s v="4-6-1-01-01-008"/>
    <x v="40"/>
    <n v="6"/>
    <n v="-153333.35999999999"/>
  </r>
  <r>
    <n v="2581"/>
    <s v="      NEDETEL  VTA . DIF."/>
    <s v="4-6-1-01-01-009"/>
    <x v="40"/>
    <n v="6"/>
    <n v="-444059.83"/>
  </r>
  <r>
    <n v="2588"/>
    <s v="      COSTO INTERNE PORTADORES  GUAYAQUIL"/>
    <s v="5-1-1-01-01-001"/>
    <x v="41"/>
    <n v="6"/>
    <n v="2356616.61"/>
  </r>
  <r>
    <n v="2590"/>
    <s v="      COSTO INTERNET PORTADORES  QUITO"/>
    <s v="5-1-1-01-01-002"/>
    <x v="41"/>
    <n v="6"/>
    <n v="664660.97"/>
  </r>
  <r>
    <n v="2592"/>
    <s v="      COSTO INTERNET  PORTADORES  MANTA"/>
    <s v="5-1-1-01-01-003"/>
    <x v="41"/>
    <n v="6"/>
    <n v="5129.6499999999996"/>
  </r>
  <r>
    <n v="2594"/>
    <s v="      COSTO INTERNET  PORTADORES  CUENCA"/>
    <s v="5-1-1-01-01-004"/>
    <x v="41"/>
    <n v="6"/>
    <n v="21833.51"/>
  </r>
  <r>
    <n v="2596"/>
    <s v="      COSTO INTERNET  PORTADORES  QUEVEDO"/>
    <s v="5-1-1-01-01-005"/>
    <x v="41"/>
    <n v="6"/>
    <n v="1145.24"/>
  </r>
  <r>
    <n v="2598"/>
    <s v="      COSTO INTERNET  PORTADORES  LOJA"/>
    <s v="5-1-1-01-01-006"/>
    <x v="41"/>
    <n v="6"/>
    <n v="3343.5"/>
  </r>
  <r>
    <n v="2600"/>
    <s v="      COSTO INTERNET  PORTADORES  SALINAS"/>
    <s v="5-1-1-01-01-007"/>
    <x v="41"/>
    <n v="6"/>
    <n v="846.2"/>
  </r>
  <r>
    <n v="2603"/>
    <s v="      COSTO  INSTAL. PORTADORES  QUITO"/>
    <s v="5-1-1-01-02-002"/>
    <x v="41"/>
    <n v="6"/>
    <n v="1595.71"/>
  </r>
  <r>
    <n v="2605"/>
    <s v="      COSTO  INSTAL.  PORTADORES  LOJA"/>
    <s v="5-1-1-01-02-006"/>
    <x v="41"/>
    <n v="6"/>
    <n v="8026.53"/>
  </r>
  <r>
    <n v="2608"/>
    <s v="      COSTO  MANT.  PORTADORES  QUITO"/>
    <s v="5-1-1-01-03-002"/>
    <x v="41"/>
    <n v="6"/>
    <n v="34174"/>
  </r>
  <r>
    <n v="2610"/>
    <s v="      COSTO  MANT.  PORTADORES  LOJA"/>
    <s v="5-1-1-01-03-006"/>
    <x v="41"/>
    <n v="6"/>
    <n v="41.43"/>
  </r>
  <r>
    <n v="2613"/>
    <s v="      COSTO RENTA EQ PORTADORES GUAYAQUIL"/>
    <s v="5-1-1-01-04-001"/>
    <x v="41"/>
    <n v="6"/>
    <n v="30000"/>
  </r>
  <r>
    <n v="2615"/>
    <s v="      COSTO RENTA EQ PORTADORES QUITO"/>
    <s v="5-1-1-01-04-002"/>
    <x v="41"/>
    <n v="6"/>
    <n v="3870.71"/>
  </r>
  <r>
    <n v="2617"/>
    <s v="      COSTO RENTA EQ PORTADORES LOJA"/>
    <s v="5-1-1-01-04-006"/>
    <x v="41"/>
    <n v="6"/>
    <n v="27.72"/>
  </r>
  <r>
    <n v="2620"/>
    <s v="      COSTO PORT. ARRIENDO BIENES GQUIL"/>
    <s v="5-1-1-01-05-001"/>
    <x v="41"/>
    <n v="6"/>
    <n v="1650083.24"/>
  </r>
  <r>
    <n v="2622"/>
    <s v="      COSTO PORT.ARRIENDO BIENES QTO"/>
    <s v="5-1-1-01-05-002"/>
    <x v="41"/>
    <n v="6"/>
    <n v="159341.93"/>
  </r>
  <r>
    <n v="2624"/>
    <s v="      COSTO PORT.ARRIENDO BIENES MANTA"/>
    <s v="5-1-1-01-05-003"/>
    <x v="41"/>
    <n v="6"/>
    <n v="39786.379999999997"/>
  </r>
  <r>
    <n v="2626"/>
    <s v="      COSTO PORT.ARRIENDO BIENES CUENCA"/>
    <s v="5-1-1-01-05-004"/>
    <x v="41"/>
    <n v="6"/>
    <n v="73145.119999999995"/>
  </r>
  <r>
    <n v="2628"/>
    <s v="      COSTO PORT ARRIENDO BIENES QUEVEDO"/>
    <s v="5-1-1-01-05-005"/>
    <x v="41"/>
    <n v="6"/>
    <n v="35763.68"/>
  </r>
  <r>
    <n v="2630"/>
    <s v="      COSTO PORT.ARRIENDO BIENES LOJA"/>
    <s v="5-1-1-01-05-006"/>
    <x v="41"/>
    <n v="6"/>
    <n v="27249.64"/>
  </r>
  <r>
    <n v="2632"/>
    <s v="      COSTO PORT.ARRIENDO BIENES SALINAS"/>
    <s v="5-1-1-01-05-007"/>
    <x v="41"/>
    <n v="6"/>
    <n v="29689.13"/>
  </r>
  <r>
    <n v="2638"/>
    <s v="      COSTO INTERNET S.V.A. GUAYAQUIL"/>
    <s v="5-2-1-01-01-001"/>
    <x v="41"/>
    <n v="6"/>
    <n v="8356131.3099999996"/>
  </r>
  <r>
    <n v="2640"/>
    <s v="      COSTO INTERNET S.V.A. QUITO"/>
    <s v="5-2-1-01-01-002"/>
    <x v="41"/>
    <n v="6"/>
    <n v="1224546.03"/>
  </r>
  <r>
    <n v="2642"/>
    <s v="      COSTO INTERNET S.V.A MANTA"/>
    <s v="5-2-1-01-01-003"/>
    <x v="41"/>
    <n v="6"/>
    <n v="772840.29"/>
  </r>
  <r>
    <n v="2644"/>
    <s v="      COSTO INTERNET S.V.A CUENCA"/>
    <s v="5-2-1-01-01-004"/>
    <x v="41"/>
    <n v="6"/>
    <n v="11140.72"/>
  </r>
  <r>
    <n v="2646"/>
    <s v="      COSTO INTERNET S.V.A. QUEVEDO"/>
    <s v="5-2-1-01-01-005"/>
    <x v="41"/>
    <n v="6"/>
    <n v="3085.92"/>
  </r>
  <r>
    <n v="2648"/>
    <s v="      COSTO INTERNET S.V.A. LOJA"/>
    <s v="5-2-1-01-01-006"/>
    <x v="41"/>
    <n v="6"/>
    <n v="4408.43"/>
  </r>
  <r>
    <n v="2650"/>
    <s v="      COSTO INTERNET S.V.A SALINAS"/>
    <s v="5-2-1-01-01-007"/>
    <x v="41"/>
    <n v="6"/>
    <n v="2992.99"/>
  </r>
  <r>
    <n v="2653"/>
    <s v="      COSTO INSTALACIONES S.V.A. LOJA"/>
    <s v="5-2-1-01-02-006"/>
    <x v="41"/>
    <n v="6"/>
    <n v="30195.02"/>
  </r>
  <r>
    <n v="2656"/>
    <s v="      COSTO MANTENIMIENT S.V.A. GUAYAQUIL"/>
    <s v="5-2-1-01-03-001"/>
    <x v="41"/>
    <n v="6"/>
    <n v="125581.66"/>
  </r>
  <r>
    <n v="2658"/>
    <s v="      COSTO MANTENIMIENTO S.V.A. QUITO"/>
    <s v="5-2-1-01-03-002"/>
    <x v="41"/>
    <n v="6"/>
    <n v="94659.69"/>
  </r>
  <r>
    <n v="2837"/>
    <s v="      COSTO MANTENIMIENTO S.V.A. LOJA"/>
    <s v="5-2-1-01-03-006"/>
    <x v="41"/>
    <n v="6"/>
    <n v="155.86000000000001"/>
  </r>
  <r>
    <n v="2840"/>
    <s v="      COSTO RENTA EQ S.V.A. QUITO"/>
    <s v="5-2-1-01-04-002"/>
    <x v="41"/>
    <n v="6"/>
    <n v="541440.18999999994"/>
  </r>
  <r>
    <n v="2842"/>
    <s v="      COSTO RENTA EQ S.V.A LOJA"/>
    <s v="5-2-1-01-04-006"/>
    <x v="41"/>
    <n v="6"/>
    <n v="104.28"/>
  </r>
  <r>
    <n v="2845"/>
    <s v="      COSTO S.V.A ARRIENDO BIENES GQUIL"/>
    <s v="5-2-1-01-05-001"/>
    <x v="41"/>
    <n v="6"/>
    <n v="2008820.28"/>
  </r>
  <r>
    <n v="2847"/>
    <s v="      COSTO S.V.A. ARRIENDO BIENES QTO"/>
    <s v="5-2-1-01-05-002"/>
    <x v="41"/>
    <n v="6"/>
    <n v="598356.38"/>
  </r>
  <r>
    <n v="2849"/>
    <s v="      COSTO S.V.A. ARRIENDO BIENES MANTA"/>
    <s v="5-2-1-01-05-003"/>
    <x v="41"/>
    <n v="6"/>
    <n v="153154.89000000001"/>
  </r>
  <r>
    <n v="2851"/>
    <s v="      COSTO S.V.A. ARRIENDO BIENES CUENCA"/>
    <s v="5-2-1-01-05-004"/>
    <x v="41"/>
    <n v="6"/>
    <n v="270017.15000000002"/>
  </r>
  <r>
    <n v="2853"/>
    <s v="      COSTO S.V.A. ARRIENDO BIENES QUEVED"/>
    <s v="5-2-1-01-05-005"/>
    <x v="41"/>
    <n v="6"/>
    <n v="130964.42"/>
  </r>
  <r>
    <n v="2855"/>
    <s v="      COSTO S.V.A. ARRIENDO BIENES LOJA"/>
    <s v="5-2-1-01-05-006"/>
    <x v="41"/>
    <n v="6"/>
    <n v="91208.59"/>
  </r>
  <r>
    <n v="2857"/>
    <s v="      COSTO S.V.A. ARRIENDO BIENES SALINA"/>
    <s v="5-2-1-01-05-007"/>
    <x v="41"/>
    <n v="6"/>
    <n v="112320.11"/>
  </r>
  <r>
    <n v="2863"/>
    <s v="      R1-INF-MO MANTENIMIENTO"/>
    <s v="5-3-1-01-01-003"/>
    <x v="41"/>
    <n v="6"/>
    <n v="2081961.94"/>
  </r>
  <r>
    <n v="3116"/>
    <s v="      R1-INS-M.O. INSTALACIONES"/>
    <s v="5-3-1-01-02-001"/>
    <x v="41"/>
    <n v="6"/>
    <n v="2324926.0299999998"/>
  </r>
  <r>
    <n v="5332"/>
    <s v="      R1-INF-MA MANTENIMIENTO"/>
    <s v="5-3-1-02-01-003"/>
    <x v="41"/>
    <n v="6"/>
    <n v="1018"/>
  </r>
  <r>
    <n v="5361"/>
    <s v="      R1-INS-MA INSTALACIONES"/>
    <s v="5-3-1-02-02-001"/>
    <x v="41"/>
    <n v="6"/>
    <n v="21507.63"/>
  </r>
  <r>
    <n v="7076"/>
    <s v="      R2-INF-M.O. RETIRO DE FIBRA"/>
    <s v="5-3-2-01-01-005"/>
    <x v="41"/>
    <n v="6"/>
    <n v="156.47999999999999"/>
  </r>
  <r>
    <n v="7254"/>
    <s v="      R2-INS-M.O. INSTALACIONES"/>
    <s v="5-3-2-01-02-001"/>
    <x v="41"/>
    <n v="6"/>
    <n v="1137830.01"/>
  </r>
  <r>
    <n v="8506"/>
    <s v="      R2-INS-M.O. REUBICACION"/>
    <s v="5-3-2-01-02-002"/>
    <x v="41"/>
    <n v="6"/>
    <n v="2318"/>
  </r>
  <r>
    <n v="8731"/>
    <s v="      R2-INS-M.O. RETIRO DE FIBRA"/>
    <s v="5-3-2-01-02-003"/>
    <x v="41"/>
    <n v="6"/>
    <n v="6502.14"/>
  </r>
  <r>
    <n v="8739"/>
    <s v="      R2-INF-MA MANTENIMIENTO"/>
    <s v="5-3-2-02-01-003"/>
    <x v="41"/>
    <n v="6"/>
    <n v="8404.8799999999992"/>
  </r>
  <r>
    <n v="8742"/>
    <s v="      R2-INF-MA RETIRO DE FIBRA"/>
    <s v="5-3-2-02-01-005"/>
    <x v="41"/>
    <n v="6"/>
    <n v="2432.1"/>
  </r>
  <r>
    <n v="8748"/>
    <s v="      R2-INS-MA INSTALACIONES"/>
    <s v="5-3-2-02-02-001"/>
    <x v="41"/>
    <n v="6"/>
    <n v="7336.21"/>
  </r>
  <r>
    <n v="8755"/>
    <s v="      R2-INS-MA REUBICACIONES"/>
    <s v="5-3-2-02-02-002"/>
    <x v="41"/>
    <n v="6"/>
    <n v="594"/>
  </r>
  <r>
    <n v="8764"/>
    <s v="      COSTO MATERIALES-REPUESTOS"/>
    <s v="5-4-1-01-01-001"/>
    <x v="41"/>
    <n v="6"/>
    <n v="4168891.92"/>
  </r>
  <r>
    <n v="8941"/>
    <s v="      COSTO EQUIPOS PARA LA VENTA"/>
    <s v="5-4-1-01-01-002"/>
    <x v="41"/>
    <n v="6"/>
    <n v="1198690.1599999999"/>
  </r>
  <r>
    <n v="9118"/>
    <s v="      COSTO OBRA CIVIL"/>
    <s v="5-4-1-01-01-003"/>
    <x v="41"/>
    <n v="6"/>
    <n v="98039.39"/>
  </r>
  <r>
    <n v="9298"/>
    <s v="      DEPRECIACION DE EQUIPOS AL COSTO"/>
    <s v="5-4-1-01-01-004"/>
    <x v="41"/>
    <n v="6"/>
    <n v="18706798.359999999"/>
  </r>
  <r>
    <n v="9475"/>
    <s v="      INSTALACION MATERIALES CLIENTES"/>
    <s v="5-4-1-01-01-005"/>
    <x v="41"/>
    <n v="6"/>
    <n v="12300058.5"/>
  </r>
  <r>
    <n v="9681"/>
    <s v="      COSTO VENTA MEGA - NETLIFE"/>
    <s v="5-4-1-01-01-006"/>
    <x v="41"/>
    <n v="6"/>
    <n v="10166657.99"/>
  </r>
  <r>
    <n v="9683"/>
    <s v="      COSTO VENTAS RED COBRE"/>
    <s v="5-4-1-01-01-007"/>
    <x v="41"/>
    <n v="6"/>
    <n v="263.77"/>
  </r>
  <r>
    <n v="9685"/>
    <s v="      COSTO DONACIONES EQUIPOS-MATERIALES"/>
    <s v="5-4-1-01-01-008"/>
    <x v="41"/>
    <n v="6"/>
    <n v="21207.51"/>
  </r>
  <r>
    <n v="9687"/>
    <s v="      OTROS COSTOS BIENES Y SERVICIOS"/>
    <s v="5-4-1-01-01-009"/>
    <x v="41"/>
    <n v="6"/>
    <n v="3161607.23"/>
  </r>
  <r>
    <n v="9689"/>
    <s v="      AMORTIZACIÓN BIENES Y SERVICIOS COS"/>
    <s v="5-4-1-01-01-010"/>
    <x v="41"/>
    <n v="6"/>
    <n v="115781.25"/>
  </r>
  <r>
    <n v="9691"/>
    <s v="      COSTO   SOPORTE NETLIFE"/>
    <s v="5-4-1-01-01-011"/>
    <x v="41"/>
    <n v="6"/>
    <n v="2785094.25"/>
  </r>
  <r>
    <n v="9697"/>
    <s v="      CTO PROYECTO INSTAL/INFRESTRUCTU"/>
    <s v="5-5-1-01-01-002"/>
    <x v="41"/>
    <n v="6"/>
    <n v="3256.95"/>
  </r>
  <r>
    <n v="9699"/>
    <s v="      CTO.PROYECTO TELEFONICA"/>
    <s v="5-5-1-01-01-005"/>
    <x v="41"/>
    <n v="6"/>
    <n v="8032741.8899999997"/>
  </r>
  <r>
    <n v="9706"/>
    <s v="      SUELDOS"/>
    <s v="6-1-1-01-01-001"/>
    <x v="42"/>
    <n v="6"/>
    <n v="24655619.359999999"/>
  </r>
  <r>
    <n v="9919"/>
    <s v="      HORAS EXTRAS"/>
    <s v="6-1-1-01-01-002"/>
    <x v="42"/>
    <n v="6"/>
    <n v="1352029.11"/>
  </r>
  <r>
    <n v="10121"/>
    <s v="      COMISIONES"/>
    <s v="6-1-1-01-01-004"/>
    <x v="42"/>
    <n v="6"/>
    <n v="1119157.31"/>
  </r>
  <r>
    <n v="10303"/>
    <s v="      BONOS ADICIONALES"/>
    <s v="6-1-1-01-01-005"/>
    <x v="42"/>
    <n v="6"/>
    <n v="665181.76"/>
  </r>
  <r>
    <n v="10510"/>
    <s v="      BONO CUMPLIMIENTO METAS"/>
    <s v="6-1-1-01-01-006"/>
    <x v="42"/>
    <n v="6"/>
    <n v="59605.84"/>
  </r>
  <r>
    <n v="10562"/>
    <s v="      DECIMO TERCER SUELDO"/>
    <s v="6-1-1-01-02-001"/>
    <x v="42"/>
    <n v="6"/>
    <n v="2393637.19"/>
  </r>
  <r>
    <n v="10768"/>
    <s v="      DECIMO CUARTO SUELDOS"/>
    <s v="6-1-1-01-02-002"/>
    <x v="42"/>
    <n v="6"/>
    <n v="1061164.6499999999"/>
  </r>
  <r>
    <n v="10976"/>
    <s v="      APORTES AL IESS"/>
    <s v="6-1-1-01-02-003"/>
    <x v="42"/>
    <n v="6"/>
    <n v="3199332.14"/>
  </r>
  <r>
    <n v="11184"/>
    <s v="      CCC (IECE - SETEC)"/>
    <s v="6-1-1-01-02-004"/>
    <x v="42"/>
    <n v="6"/>
    <n v="293636.64"/>
  </r>
  <r>
    <n v="11386"/>
    <s v="      FONDOS DE RESERVA"/>
    <s v="6-1-1-01-02-005"/>
    <x v="42"/>
    <n v="6"/>
    <n v="2042894.04"/>
  </r>
  <r>
    <n v="11589"/>
    <s v="      VACACIONES"/>
    <s v="6-1-1-01-02-007"/>
    <x v="42"/>
    <n v="6"/>
    <n v="1234251.42"/>
  </r>
  <r>
    <n v="11795"/>
    <s v="      INDEMN. DESAHUCIO Y JUBILACION"/>
    <s v="6-1-1-01-02-008"/>
    <x v="42"/>
    <n v="6"/>
    <n v="1492039.92"/>
  </r>
  <r>
    <n v="11986"/>
    <s v="      35% RECARGO CONTRATO EVENTUALES"/>
    <s v="6-1-1-01-02-009"/>
    <x v="42"/>
    <n v="6"/>
    <n v="34184.410000000003"/>
  </r>
  <r>
    <n v="11998"/>
    <s v="      RECARGO 75% SALARIO GALAPAGOS"/>
    <s v="6-1-1-01-02-010"/>
    <x v="42"/>
    <n v="6"/>
    <n v="20345.25"/>
  </r>
  <r>
    <n v="12004"/>
    <s v="      SEGURO MEDICO Y VIDA"/>
    <s v="6-1-1-01-03-001"/>
    <x v="42"/>
    <n v="6"/>
    <n v="495067.69"/>
  </r>
  <r>
    <n v="12207"/>
    <s v="      ALIMENTACIÓN EMPLEADOS"/>
    <s v="6-1-1-01-03-002"/>
    <x v="42"/>
    <n v="6"/>
    <n v="2006309.39"/>
  </r>
  <r>
    <n v="12442"/>
    <s v="      OTROS GASTOS DE ADMINISTRACION"/>
    <s v="6-1-1-01-03-004"/>
    <x v="42"/>
    <n v="6"/>
    <n v="600777.94999999995"/>
  </r>
  <r>
    <n v="12637"/>
    <s v="      UNIFORME DE TRABAJO"/>
    <s v="6-1-1-01-03-005"/>
    <x v="42"/>
    <n v="6"/>
    <n v="17865.22"/>
  </r>
  <r>
    <n v="12840"/>
    <s v="      AGUA POTABLE"/>
    <s v="6-1-1-02-01-001"/>
    <x v="42"/>
    <n v="6"/>
    <n v="49172.2"/>
  </r>
  <r>
    <n v="13023"/>
    <s v="      ALQUILER DE VEHICULOS"/>
    <s v="6-1-1-02-01-002"/>
    <x v="42"/>
    <n v="6"/>
    <n v="1029180.29"/>
  </r>
  <r>
    <n v="13222"/>
    <s v="      AMORTIZACIONES"/>
    <s v="6-1-1-02-01-003"/>
    <x v="42"/>
    <n v="6"/>
    <n v="2366566.8199999998"/>
  </r>
  <r>
    <n v="13400"/>
    <s v="      ARRENDAMIENTO A PERSONAS NATURALES"/>
    <s v="6-1-1-02-01-004"/>
    <x v="42"/>
    <n v="6"/>
    <n v="221783.44"/>
  </r>
  <r>
    <n v="13581"/>
    <s v="      ARRENDAMIENTO A SOCIEDADES"/>
    <s v="6-1-1-02-01-005"/>
    <x v="42"/>
    <n v="6"/>
    <n v="142516.07999999999"/>
  </r>
  <r>
    <n v="13764"/>
    <s v="      CAPACITACION  DEL  PERSONAL"/>
    <s v="6-1-1-02-01-008"/>
    <x v="42"/>
    <n v="6"/>
    <n v="788576.1"/>
  </r>
  <r>
    <n v="13965"/>
    <s v="      CELULAR  Y  DATOS"/>
    <s v="6-1-1-02-01-009"/>
    <x v="42"/>
    <n v="6"/>
    <n v="1063628.1100000001"/>
  </r>
  <r>
    <n v="14171"/>
    <s v="      COMBUSTIBLE"/>
    <s v="6-1-1-02-01-010"/>
    <x v="42"/>
    <n v="6"/>
    <n v="535800.39"/>
  </r>
  <r>
    <n v="14563"/>
    <s v="      COMISIONES A SOCIEDADES"/>
    <s v="6-1-1-02-01-011"/>
    <x v="42"/>
    <n v="6"/>
    <n v="341528.37"/>
  </r>
  <r>
    <n v="14742"/>
    <s v="      COMISIONES Y SERVICIOS BANCARIOS"/>
    <s v="6-1-1-02-01-012"/>
    <x v="42"/>
    <n v="6"/>
    <n v="131568.20000000001"/>
  </r>
  <r>
    <n v="14923"/>
    <s v="      DEPRECIACIONES DE  ACTIVOS"/>
    <s v="6-1-1-02-01-013"/>
    <x v="42"/>
    <n v="6"/>
    <n v="278987.62"/>
  </r>
  <r>
    <n v="15100"/>
    <s v="      DONACIONES"/>
    <s v="6-1-1-02-01-014"/>
    <x v="42"/>
    <n v="6"/>
    <n v="15408.13"/>
  </r>
  <r>
    <n v="15283"/>
    <s v="      ENERGIA ELECTRICA"/>
    <s v="6-1-1-02-01-015"/>
    <x v="42"/>
    <n v="6"/>
    <n v="1845874.9"/>
  </r>
  <r>
    <n v="15469"/>
    <s v="      FLETES Y ACARREOS"/>
    <s v="6-1-1-02-01-016"/>
    <x v="42"/>
    <n v="6"/>
    <n v="469726.82"/>
  </r>
  <r>
    <n v="15682"/>
    <s v="      GASTOS REFRIGERIOS"/>
    <s v="6-1-1-02-01-017"/>
    <x v="42"/>
    <n v="6"/>
    <n v="5262.9"/>
  </r>
  <r>
    <n v="15871"/>
    <s v="      GASTOS DE VIAJES"/>
    <s v="6-1-1-02-01-018"/>
    <x v="42"/>
    <n v="6"/>
    <n v="983529.76"/>
  </r>
  <r>
    <n v="16098"/>
    <s v="      GASTOS LEGALES"/>
    <s v="6-1-1-02-01-019"/>
    <x v="42"/>
    <n v="6"/>
    <n v="1193254.1599999999"/>
  </r>
  <r>
    <n v="16289"/>
    <s v="      GUARDIANIA"/>
    <s v="6-1-1-02-01-020"/>
    <x v="42"/>
    <n v="6"/>
    <n v="1139289.73"/>
  </r>
  <r>
    <n v="16475"/>
    <s v="      SERVICIOS PROFS. DE SOCIEDADES"/>
    <s v="6-1-1-02-01-021"/>
    <x v="42"/>
    <n v="6"/>
    <n v="4083753.89"/>
  </r>
  <r>
    <n v="16674"/>
    <s v="      IMPUESTO SALIDA DE DIVISAS"/>
    <s v="6-1-1-02-01-022"/>
    <x v="42"/>
    <n v="6"/>
    <n v="1298057.26"/>
  </r>
  <r>
    <n v="16851"/>
    <s v="      INTERES Y COMISION TERCER PERSONA"/>
    <s v="6-1-1-02-01-023"/>
    <x v="43"/>
    <n v="6"/>
    <n v="4287.2"/>
  </r>
  <r>
    <n v="17030"/>
    <s v="      MATRICULA Y MULTAS TRANSITO"/>
    <s v="6-1-1-02-01-024"/>
    <x v="42"/>
    <n v="6"/>
    <n v="5828.61"/>
  </r>
  <r>
    <n v="17227"/>
    <s v="      MANTENIMIENTO DE EDIFICIO"/>
    <s v="6-1-1-02-01-025"/>
    <x v="42"/>
    <n v="6"/>
    <n v="58837.84"/>
  </r>
  <r>
    <n v="17412"/>
    <s v="      MANTENIMIENTO DE VEHICULO"/>
    <s v="6-1-1-02-01-026"/>
    <x v="42"/>
    <n v="6"/>
    <n v="1383707.79"/>
  </r>
  <r>
    <n v="17925"/>
    <s v="      MANTENIMIENTO Y REPARACIONES EQUIPO"/>
    <s v="6-1-1-02-01-027"/>
    <x v="42"/>
    <n v="6"/>
    <n v="2494407.84"/>
  </r>
  <r>
    <n v="18153"/>
    <s v="      MATERIALES Y REPUESTOS"/>
    <s v="6-1-1-02-01-028"/>
    <x v="42"/>
    <n v="6"/>
    <n v="470817.28000000003"/>
  </r>
  <r>
    <n v="18409"/>
    <s v="      MISCELANEOS"/>
    <s v="6-1-1-02-01-029"/>
    <x v="42"/>
    <n v="6"/>
    <n v="45432.98"/>
  </r>
  <r>
    <n v="18633"/>
    <s v="      MOVILIZACIONES DEL PERSONAL"/>
    <s v="6-1-1-02-01-030"/>
    <x v="42"/>
    <n v="6"/>
    <n v="95577.54"/>
  </r>
  <r>
    <n v="18868"/>
    <s v="      MULTAS E INTERESES RENTAS"/>
    <s v="6-1-1-02-01-031"/>
    <x v="43"/>
    <n v="6"/>
    <n v="80372.479999999996"/>
  </r>
  <r>
    <n v="19047"/>
    <s v="      PROVISION INCOBRABLES"/>
    <s v="6-1-1-02-01-032"/>
    <x v="42"/>
    <n v="6"/>
    <n v="694575.5"/>
  </r>
  <r>
    <n v="19224"/>
    <s v="      PUBLICIDAD"/>
    <s v="6-1-1-02-01-033"/>
    <x v="42"/>
    <n v="6"/>
    <n v="2374071.9700000002"/>
  </r>
  <r>
    <n v="19409"/>
    <s v="      GASTOS GESTION"/>
    <s v="6-1-1-02-01-034"/>
    <x v="42"/>
    <n v="6"/>
    <n v="146613.73000000001"/>
  </r>
  <r>
    <n v="19605"/>
    <s v="      REMODELACION DE OFICINA"/>
    <s v="6-1-1-02-01-035"/>
    <x v="42"/>
    <n v="6"/>
    <n v="97525.29"/>
  </r>
  <r>
    <n v="19788"/>
    <s v="      SEGUROS CONTRATADOS"/>
    <s v="6-1-1-02-01-036"/>
    <x v="42"/>
    <n v="6"/>
    <n v="819266.96"/>
  </r>
  <r>
    <n v="19969"/>
    <s v="      SERV PROFES PERSONA NATURAL"/>
    <s v="6-1-1-02-01-037"/>
    <x v="42"/>
    <n v="6"/>
    <n v="2291614.13"/>
  </r>
  <r>
    <n v="20171"/>
    <s v="      SUMINISTROS-SERVICIOS DE LIMPIEZA"/>
    <s v="6-1-1-02-01-038"/>
    <x v="42"/>
    <n v="6"/>
    <n v="205739.49"/>
  </r>
  <r>
    <n v="20361"/>
    <s v="      SUMINISTROS DE OFICINA"/>
    <s v="6-1-1-02-01-039"/>
    <x v="42"/>
    <n v="6"/>
    <n v="143174.32"/>
  </r>
  <r>
    <n v="20576"/>
    <s v="      TELEFONOS OFICINAS"/>
    <s v="6-1-1-02-01-040"/>
    <x v="42"/>
    <n v="6"/>
    <n v="96089.42"/>
  </r>
  <r>
    <n v="20757"/>
    <s v="      TASA - CONTRIBUCION ORGAN - CONTROL"/>
    <s v="6-1-1-02-01-042"/>
    <x v="42"/>
    <n v="6"/>
    <n v="987293.66"/>
  </r>
  <r>
    <n v="20949"/>
    <s v="      INTERES-COMISON EMISION DE OBLIGACI"/>
    <s v="6-1-1-02-01-043"/>
    <x v="43"/>
    <n v="6"/>
    <n v="333451.65000000002"/>
  </r>
  <r>
    <n v="20957"/>
    <s v="      INTERES-COMISION TARJ DE CREDITO"/>
    <s v="6-1-1-02-01-045"/>
    <x v="43"/>
    <n v="6"/>
    <n v="184749.76"/>
  </r>
  <r>
    <n v="21134"/>
    <s v="      INTERES-COMISION DOCUMENTOS"/>
    <s v="6-1-1-02-01-047"/>
    <x v="43"/>
    <n v="6"/>
    <n v="520411.74"/>
  </r>
  <r>
    <n v="21314"/>
    <s v="      INTERES FINANCIERO BANCO LOCAL"/>
    <s v="6-1-1-02-01-048"/>
    <x v="43"/>
    <n v="6"/>
    <n v="654626.06999999995"/>
  </r>
  <r>
    <n v="21500"/>
    <s v="      INTERES COMISION BANCO EXTERIOR"/>
    <s v="6-1-1-02-01-049"/>
    <x v="43"/>
    <n v="6"/>
    <n v="24042.080000000002"/>
  </r>
  <r>
    <n v="21504"/>
    <s v="      OTROS NO DEDUCIBLES"/>
    <s v="6-1-1-02-01-050"/>
    <x v="42"/>
    <n v="6"/>
    <n v="1139459.51"/>
  </r>
  <r>
    <n v="21506"/>
    <s v="      MULTAS  ORGANISMOS DE  CONTROL"/>
    <s v="6-1-1-02-01-051"/>
    <x v="42"/>
    <n v="6"/>
    <n v="45947.89"/>
  </r>
  <r>
    <n v="21523"/>
    <s v="      I.V.A.  AL  GASTO"/>
    <s v="6-1-1-02-01-056"/>
    <x v="42"/>
    <n v="6"/>
    <n v="20421.09"/>
  </r>
  <r>
    <n v="21530"/>
    <s v="      INTERESES BANCARIOS - FINANCIEROS"/>
    <s v="7-1-1-01-01-001"/>
    <x v="44"/>
    <n v="6"/>
    <n v="-64812.56"/>
  </r>
  <r>
    <n v="21707"/>
    <s v="      PARTICIPACION EN ACCIONES SYSTOR"/>
    <s v="7-1-1-01-01-004"/>
    <x v="44"/>
    <n v="6"/>
    <n v="-117834.54"/>
  </r>
  <r>
    <n v="21709"/>
    <s v="      FACTURAS X REEMBOLSO DE  GASTOS"/>
    <s v="7-1-1-01-01-008"/>
    <x v="44"/>
    <n v="6"/>
    <n v="-509215.27"/>
  </r>
  <r>
    <n v="21711"/>
    <s v="      DIVIDENDOS  SECURITY DATA"/>
    <s v="7-1-1-01-01-010"/>
    <x v="44"/>
    <n v="6"/>
    <n v="-164012.44"/>
  </r>
  <r>
    <n v="21714"/>
    <s v="      OTROS INGRESOS POR  AJUSTES CTAS."/>
    <s v="7-1-1-01-02-001"/>
    <x v="44"/>
    <n v="6"/>
    <n v="-332421.56"/>
  </r>
  <r>
    <n v="21716"/>
    <s v="      INGRESOS RENDIMIENTO FINANCIEROS"/>
    <s v="7-1-1-01-02-002"/>
    <x v="44"/>
    <n v="6"/>
    <n v="-86674.69"/>
  </r>
  <r>
    <n v="21718"/>
    <s v="      INDEMNIZACION POR MUTUO ACUERDO"/>
    <s v="7-1-1-01-02-003"/>
    <x v="44"/>
    <n v="6"/>
    <n v="-300"/>
  </r>
  <r>
    <n v="21720"/>
    <s v="      INDEMNIZACIONES LEGALES  POR SEGURO"/>
    <s v="7-1-1-01-02-004"/>
    <x v="44"/>
    <n v="6"/>
    <n v="-75882.62"/>
  </r>
  <r>
    <n v="21722"/>
    <s v="      INGRESOS RECUPERACION CXC DETERIORA"/>
    <s v="7-1-1-01-02-009"/>
    <x v="44"/>
    <n v="6"/>
    <n v="-29105.41"/>
  </r>
  <r>
    <n v="21728"/>
    <s v="      COSTO FACTURA X REEMBOLZO"/>
    <s v="7-2-1-01-01-005"/>
    <x v="45"/>
    <n v="6"/>
    <n v="518655.11"/>
  </r>
  <r>
    <n v="21731"/>
    <s v="      OTROS GASTOS NO OPERACIONALES"/>
    <s v="7-2-1-01-02-001"/>
    <x v="45"/>
    <n v="6"/>
    <n v="103153.06"/>
  </r>
  <r>
    <n v="21908"/>
    <s v="      BAJA DE INVENTARIO"/>
    <s v="7-2-1-01-02-003"/>
    <x v="45"/>
    <n v="6"/>
    <n v="517990.3"/>
  </r>
  <r>
    <n v="21914"/>
    <s v="      OTROS EGRESOS POR AJUSTE DE CUENTAS"/>
    <s v="7-3-1-01-01-001"/>
    <x v="45"/>
    <n v="6"/>
    <n v="123930.62"/>
  </r>
  <r>
    <n v="22096"/>
    <s v="      CUENTA PUENTE NOMINA EMPLEADOS"/>
    <s v="9-1-1-01-01-001"/>
    <x v="45"/>
    <n v="6"/>
    <n v="0"/>
  </r>
  <r>
    <n v="22274"/>
    <s v="      CONTROL USADO GYE"/>
    <s v="9-1-1-01-01-002"/>
    <x v="42"/>
    <n v="6"/>
    <n v="136982.51"/>
  </r>
  <r>
    <n v="22276"/>
    <s v="      CONTROL USADO QUITO"/>
    <s v="9-1-1-01-01-003"/>
    <x v="42"/>
    <n v="6"/>
    <n v="-26203.51"/>
  </r>
  <r>
    <n v="22278"/>
    <s v="      CONTROL USADOS  QUEVEDO"/>
    <s v="9-1-1-01-01-005"/>
    <x v="42"/>
    <n v="6"/>
    <n v="-0.04"/>
  </r>
  <r>
    <n v="22280"/>
    <s v="      CONTROL USADOS CUENCA"/>
    <s v="9-1-1-01-01-006"/>
    <x v="42"/>
    <n v="6"/>
    <n v="724.33"/>
  </r>
  <r>
    <n v="22282"/>
    <s v="      BODEGA USADO MANTA"/>
    <s v="9-1-1-01-01-007"/>
    <x v="42"/>
    <n v="6"/>
    <n v="-776.24"/>
  </r>
  <r>
    <n v="22284"/>
    <s v="      BODEGA USADO SALINAS"/>
    <s v="9-1-1-01-01-008"/>
    <x v="42"/>
    <n v="6"/>
    <n v="1506.72"/>
  </r>
  <r>
    <n v="22286"/>
    <s v="      BODEGA USADO LOJA"/>
    <s v="9-1-1-01-01-010"/>
    <x v="42"/>
    <n v="6"/>
    <n v="2359.9"/>
  </r>
  <r>
    <n v="22288"/>
    <s v="      BODEGA USADO MACHALA"/>
    <s v="9-1-1-01-01-011"/>
    <x v="42"/>
    <n v="6"/>
    <n v="9.0500000000000007"/>
  </r>
  <r>
    <n v="22290"/>
    <s v="      CTA. PTE. TARJETAS DE CREDITO"/>
    <s v="9-1-1-01-01-012"/>
    <x v="42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E2914-6633-45C6-9741-A60A285800C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0" firstHeaderRow="1" firstDataRow="1" firstDataCol="1"/>
  <pivotFields count="6">
    <pivotField showAll="0"/>
    <pivotField showAll="0"/>
    <pivotField showAll="0"/>
    <pivotField axis="axisRow" showAll="0">
      <items count="47">
        <item x="17"/>
        <item x="7"/>
        <item x="8"/>
        <item x="21"/>
        <item x="41"/>
        <item x="2"/>
        <item x="3"/>
        <item x="4"/>
        <item x="25"/>
        <item x="32"/>
        <item x="16"/>
        <item x="0"/>
        <item x="42"/>
        <item x="43"/>
        <item x="6"/>
        <item x="13"/>
        <item x="9"/>
        <item x="10"/>
        <item x="14"/>
        <item x="1"/>
        <item x="28"/>
        <item x="23"/>
        <item x="30"/>
        <item x="5"/>
        <item x="18"/>
        <item x="20"/>
        <item x="34"/>
        <item x="15"/>
        <item x="45"/>
        <item x="19"/>
        <item x="44"/>
        <item x="35"/>
        <item x="27"/>
        <item x="26"/>
        <item x="31"/>
        <item x="37"/>
        <item x="36"/>
        <item x="38"/>
        <item x="39"/>
        <item x="11"/>
        <item x="12"/>
        <item x="22"/>
        <item x="29"/>
        <item x="24"/>
        <item x="33"/>
        <item x="40"/>
        <item t="default"/>
      </items>
    </pivotField>
    <pivotField showAll="0"/>
    <pivotField dataField="1" showAll="0"/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B83D-5F73-40F6-A904-AD5AB80262EF}">
  <dimension ref="A1:U95"/>
  <sheetViews>
    <sheetView showGridLines="0" topLeftCell="A11" zoomScale="150" zoomScaleNormal="150" workbookViewId="0">
      <selection activeCell="D35" sqref="D35"/>
    </sheetView>
  </sheetViews>
  <sheetFormatPr defaultColWidth="11.42578125" defaultRowHeight="8.25" x14ac:dyDescent="0.15"/>
  <cols>
    <col min="1" max="1" width="27.42578125" style="4" customWidth="1"/>
    <col min="2" max="2" width="7.42578125" style="4" bestFit="1" customWidth="1"/>
    <col min="3" max="3" width="1.7109375" style="4" customWidth="1"/>
    <col min="4" max="4" width="12.7109375" style="4" bestFit="1" customWidth="1"/>
    <col min="5" max="5" width="1.7109375" style="4" customWidth="1"/>
    <col min="6" max="6" width="10.28515625" style="4" bestFit="1" customWidth="1"/>
    <col min="7" max="7" width="1.7109375" style="4" customWidth="1"/>
    <col min="8" max="8" width="28.7109375" style="4" customWidth="1"/>
    <col min="9" max="9" width="7.42578125" style="4" bestFit="1" customWidth="1"/>
    <col min="10" max="10" width="1.7109375" style="4" customWidth="1"/>
    <col min="11" max="11" width="8.5703125" style="4" bestFit="1" customWidth="1"/>
    <col min="12" max="12" width="1.7109375" style="4" customWidth="1"/>
    <col min="13" max="13" width="10.28515625" style="4" bestFit="1" customWidth="1"/>
    <col min="14" max="14" width="1.7109375" style="4" customWidth="1"/>
    <col min="15" max="15" width="11.42578125" style="4"/>
    <col min="16" max="16" width="13.28515625" style="4" bestFit="1" customWidth="1"/>
    <col min="17" max="16384" width="11.42578125" style="4"/>
  </cols>
  <sheetData>
    <row r="1" spans="1:17" x14ac:dyDescent="0.15">
      <c r="A1" s="1"/>
      <c r="B1" s="2" t="s">
        <v>0</v>
      </c>
      <c r="C1" s="2"/>
      <c r="D1" s="2"/>
      <c r="E1" s="2"/>
      <c r="F1" s="3"/>
      <c r="G1" s="2"/>
      <c r="H1" s="1"/>
      <c r="I1" s="2" t="s">
        <v>0</v>
      </c>
      <c r="J1" s="2"/>
      <c r="K1" s="2"/>
      <c r="L1" s="2"/>
      <c r="M1" s="3"/>
      <c r="N1" s="2"/>
    </row>
    <row r="2" spans="1:17" x14ac:dyDescent="0.15">
      <c r="A2" s="2" t="s">
        <v>1</v>
      </c>
      <c r="B2" s="5" t="s">
        <v>2</v>
      </c>
      <c r="C2" s="5"/>
      <c r="D2" s="5">
        <v>2019</v>
      </c>
      <c r="E2" s="5"/>
      <c r="F2" s="5">
        <v>2018</v>
      </c>
      <c r="G2" s="5"/>
      <c r="H2" s="2" t="s">
        <v>3</v>
      </c>
      <c r="I2" s="5" t="s">
        <v>2</v>
      </c>
      <c r="J2" s="5"/>
      <c r="K2" s="5">
        <v>2019</v>
      </c>
      <c r="L2" s="5"/>
      <c r="M2" s="5">
        <v>2018</v>
      </c>
      <c r="N2" s="5"/>
      <c r="O2" s="6"/>
      <c r="P2" s="7"/>
      <c r="Q2" s="7"/>
    </row>
    <row r="3" spans="1:17" x14ac:dyDescent="0.15">
      <c r="A3" s="1"/>
      <c r="B3" s="2"/>
      <c r="C3" s="2"/>
      <c r="D3" s="2"/>
      <c r="E3" s="2"/>
      <c r="F3" s="2"/>
      <c r="G3" s="2"/>
      <c r="H3" s="1"/>
      <c r="I3" s="2"/>
      <c r="J3" s="2"/>
      <c r="K3" s="1"/>
      <c r="L3" s="2"/>
      <c r="M3" s="1"/>
      <c r="N3" s="2"/>
    </row>
    <row r="4" spans="1:17" x14ac:dyDescent="0.15">
      <c r="A4" s="8" t="s">
        <v>4</v>
      </c>
      <c r="B4" s="2"/>
      <c r="C4" s="2"/>
      <c r="D4" s="2"/>
      <c r="E4" s="2"/>
      <c r="F4" s="2"/>
      <c r="G4" s="2"/>
      <c r="H4" s="9" t="s">
        <v>5</v>
      </c>
      <c r="I4" s="2"/>
      <c r="J4" s="1"/>
      <c r="K4" s="10"/>
      <c r="L4" s="2"/>
      <c r="M4" s="10"/>
      <c r="N4" s="2"/>
    </row>
    <row r="5" spans="1:17" x14ac:dyDescent="0.15">
      <c r="A5" s="11" t="s">
        <v>6</v>
      </c>
      <c r="B5" s="2">
        <v>6</v>
      </c>
      <c r="C5" s="2"/>
      <c r="D5" s="12">
        <f>GETPIVOTDATA("valor",TD!$A$3,"asosiacion","Efectivo y equivalente de efectivo")</f>
        <v>5665127.3200000003</v>
      </c>
      <c r="E5" s="2"/>
      <c r="F5" s="12">
        <v>579547</v>
      </c>
      <c r="G5" s="2"/>
      <c r="H5" s="11" t="s">
        <v>7</v>
      </c>
      <c r="I5" s="2">
        <v>6</v>
      </c>
      <c r="J5" s="1"/>
      <c r="K5" s="12">
        <v>0</v>
      </c>
      <c r="L5" s="2"/>
      <c r="M5" s="12">
        <v>0</v>
      </c>
      <c r="N5" s="1"/>
      <c r="P5" s="13"/>
      <c r="Q5" s="13"/>
    </row>
    <row r="6" spans="1:17" x14ac:dyDescent="0.15">
      <c r="A6" s="11" t="s">
        <v>8</v>
      </c>
      <c r="B6" s="2"/>
      <c r="D6" s="12">
        <f>GETPIVOTDATA("valor",TD!$A$3,"asosiacion","Activos Financieros a valor razonable")</f>
        <v>11919.01</v>
      </c>
      <c r="F6" s="12">
        <v>72811</v>
      </c>
      <c r="G6" s="1"/>
      <c r="H6" s="11" t="s">
        <v>9</v>
      </c>
      <c r="I6" s="2">
        <v>17</v>
      </c>
      <c r="J6" s="1"/>
      <c r="K6" s="10">
        <f>GETPIVOTDATA("valor",TD!$A$3,"asosiacion","Obligaciones financieras c/p")*-1</f>
        <v>3385113.03</v>
      </c>
      <c r="L6" s="2"/>
      <c r="M6" s="10">
        <v>15262293</v>
      </c>
      <c r="N6" s="2"/>
      <c r="P6" s="13"/>
      <c r="Q6" s="13"/>
    </row>
    <row r="7" spans="1:17" x14ac:dyDescent="0.15">
      <c r="A7" s="11" t="s">
        <v>10</v>
      </c>
      <c r="B7" s="2">
        <v>7</v>
      </c>
      <c r="D7" s="12">
        <f>GETPIVOTDATA("valor",TD!$A$3,"asosiacion","Inversiones mantenidas hasta el vencimiento")</f>
        <v>3358788.8400000003</v>
      </c>
      <c r="F7" s="12">
        <v>2393444</v>
      </c>
      <c r="G7" s="2"/>
      <c r="H7" s="11" t="s">
        <v>11</v>
      </c>
      <c r="I7" s="2">
        <v>18</v>
      </c>
      <c r="J7" s="1"/>
      <c r="K7" s="10">
        <f>GETPIVOTDATA("valor",TD!$A$3,"asosiacion","Valores emitidos c/p")*-1</f>
        <v>2431472.1499999994</v>
      </c>
      <c r="L7" s="2"/>
      <c r="M7" s="10">
        <v>8587943</v>
      </c>
      <c r="N7" s="2"/>
      <c r="P7" s="13"/>
      <c r="Q7" s="13"/>
    </row>
    <row r="8" spans="1:17" x14ac:dyDescent="0.15">
      <c r="A8" s="11" t="s">
        <v>12</v>
      </c>
      <c r="B8" s="2">
        <v>8</v>
      </c>
      <c r="C8" s="1"/>
      <c r="D8" s="12">
        <f>GETPIVOTDATA("valor",TD!$A$3,"asosiacion","Cuentas por cobrar clientes")+GETPIVOTDATA("valor",TD!$A$3,"asosiacion","Cuentas por cobrar clientes - provisión incobrables")</f>
        <v>10065136.040000003</v>
      </c>
      <c r="E8" s="2"/>
      <c r="F8" s="12">
        <f>7493645-42180</f>
        <v>7451465</v>
      </c>
      <c r="G8" s="2"/>
      <c r="H8" s="11" t="s">
        <v>13</v>
      </c>
      <c r="I8" s="2">
        <v>19</v>
      </c>
      <c r="K8" s="14">
        <f>GETPIVOTDATA("valor",TD!$A$3,"asosiacion","Proveedores")*-1</f>
        <v>20927465.34</v>
      </c>
      <c r="M8" s="14">
        <f>17497785-1720242</f>
        <v>15777543</v>
      </c>
      <c r="N8" s="1"/>
      <c r="P8" s="13"/>
      <c r="Q8" s="13"/>
    </row>
    <row r="9" spans="1:17" x14ac:dyDescent="0.15">
      <c r="A9" s="11" t="s">
        <v>14</v>
      </c>
      <c r="B9" s="2">
        <v>20</v>
      </c>
      <c r="C9" s="1"/>
      <c r="D9" s="12">
        <f>GETPIVOTDATA("valor",TD!$A$3,"asosiacion","Cuentas por cobrar relacionadas")</f>
        <v>46411742.749999993</v>
      </c>
      <c r="E9" s="2"/>
      <c r="F9" s="12">
        <f>43672789+42180</f>
        <v>43714969</v>
      </c>
      <c r="G9" s="2"/>
      <c r="H9" s="11" t="s">
        <v>15</v>
      </c>
      <c r="I9" s="2">
        <v>20</v>
      </c>
      <c r="J9" s="1"/>
      <c r="K9" s="10">
        <f>GETPIVOTDATA("valor",TD!$A$3,"asosiacion","Cuentas por pagar relacionadas")*-1</f>
        <v>5069876.29</v>
      </c>
      <c r="L9" s="2"/>
      <c r="M9" s="10">
        <f>213232+1720242</f>
        <v>1933474</v>
      </c>
      <c r="N9" s="1"/>
      <c r="P9" s="13"/>
      <c r="Q9" s="13"/>
    </row>
    <row r="10" spans="1:17" x14ac:dyDescent="0.15">
      <c r="A10" s="11" t="s">
        <v>16</v>
      </c>
      <c r="B10" s="2">
        <v>9</v>
      </c>
      <c r="C10" s="1"/>
      <c r="D10" s="12">
        <f>GETPIVOTDATA("valor",TD!$A$3,"asosiacion","Impuestos por recuperar")</f>
        <v>3611914.6599999997</v>
      </c>
      <c r="E10" s="2"/>
      <c r="F10" s="12">
        <v>4638</v>
      </c>
      <c r="G10" s="2"/>
      <c r="H10" s="11" t="s">
        <v>17</v>
      </c>
      <c r="I10" s="2">
        <v>21</v>
      </c>
      <c r="J10" s="1"/>
      <c r="K10" s="10">
        <f>GETPIVOTDATA("valor",TD!$A$3,"asosiacion","Otros impuestos por pagar")*-1</f>
        <v>3874991.15</v>
      </c>
      <c r="L10" s="2"/>
      <c r="M10" s="10">
        <v>6713206</v>
      </c>
      <c r="N10" s="1"/>
      <c r="P10" s="13"/>
      <c r="Q10" s="13"/>
    </row>
    <row r="11" spans="1:17" x14ac:dyDescent="0.15">
      <c r="A11" s="11" t="s">
        <v>18</v>
      </c>
      <c r="B11" s="2">
        <v>10</v>
      </c>
      <c r="C11" s="1"/>
      <c r="D11" s="12">
        <f>GETPIVOTDATA("valor",TD!$A$3,"asosiacion","Otras cuentas por cobrar")</f>
        <v>16829608.100000005</v>
      </c>
      <c r="E11" s="2"/>
      <c r="F11" s="12">
        <f>4862385+7951</f>
        <v>4870336</v>
      </c>
      <c r="G11" s="2"/>
      <c r="H11" s="11" t="s">
        <v>19</v>
      </c>
      <c r="I11" s="2"/>
      <c r="J11" s="1"/>
      <c r="K11" s="10">
        <f>GETPIVOTDATA("valor",TD!$A$3,"asosiacion","Otras cuentas por pagar")*-1</f>
        <v>3859209.0999999996</v>
      </c>
      <c r="L11" s="2"/>
      <c r="M11" s="10">
        <f>1968717+356828</f>
        <v>2325545</v>
      </c>
      <c r="N11" s="1"/>
      <c r="P11" s="13"/>
      <c r="Q11" s="13"/>
    </row>
    <row r="12" spans="1:17" x14ac:dyDescent="0.15">
      <c r="A12" s="11" t="s">
        <v>20</v>
      </c>
      <c r="D12" s="12">
        <f>GETPIVOTDATA("valor",TD!$A$3,"asosiacion","Anticipo a proveedores")</f>
        <v>747859.67999999982</v>
      </c>
      <c r="F12" s="12">
        <f>501438-404</f>
        <v>501034</v>
      </c>
      <c r="G12" s="1"/>
      <c r="H12" s="11" t="s">
        <v>21</v>
      </c>
      <c r="I12" s="2">
        <v>22</v>
      </c>
      <c r="K12" s="10">
        <f>(GETPIVOTDATA("valor",TD!$A$3,"asosiacion","Pasivo de contrato - Anticipo de clientes")+GETPIVOTDATA("valor",TD!$A$3,"asosiacion","Pasivo de contrato - Ingresos diferidos"))*-1</f>
        <v>7675934.2799999993</v>
      </c>
      <c r="M12" s="10">
        <f>1871588+7759728</f>
        <v>9631316</v>
      </c>
      <c r="N12" s="2"/>
      <c r="P12" s="13"/>
      <c r="Q12" s="13"/>
    </row>
    <row r="13" spans="1:17" x14ac:dyDescent="0.15">
      <c r="A13" s="11" t="s">
        <v>22</v>
      </c>
      <c r="B13" s="2">
        <v>11</v>
      </c>
      <c r="D13" s="12">
        <f>GETPIVOTDATA("valor",TD!$A$3,"asosiacion","Inventario")+GETPIVOTDATA("valor",TD!$A$3,"asosiacion","Inventario - importaciones en tránsito")</f>
        <v>28594642.050000004</v>
      </c>
      <c r="E13" s="2"/>
      <c r="F13" s="12">
        <v>23914705</v>
      </c>
      <c r="G13" s="2"/>
      <c r="H13" s="11" t="s">
        <v>23</v>
      </c>
      <c r="I13" s="2">
        <v>23</v>
      </c>
      <c r="K13" s="10">
        <f>GETPIVOTDATA("valor",TD!$A$3,"asosiacion","Beneficios sociales c/p")*-1</f>
        <v>3578103.97</v>
      </c>
      <c r="M13" s="10">
        <v>6162582</v>
      </c>
      <c r="N13" s="2"/>
      <c r="P13" s="13"/>
      <c r="Q13" s="13"/>
    </row>
    <row r="14" spans="1:17" x14ac:dyDescent="0.15">
      <c r="A14" s="8" t="s">
        <v>24</v>
      </c>
      <c r="B14" s="2"/>
      <c r="C14" s="2"/>
      <c r="D14" s="15">
        <f>SUM(D5:D13)</f>
        <v>115296738.45000002</v>
      </c>
      <c r="E14" s="2"/>
      <c r="F14" s="15">
        <f>SUM(F5:F13)</f>
        <v>83502949</v>
      </c>
      <c r="G14" s="1"/>
      <c r="H14" s="16" t="s">
        <v>25</v>
      </c>
      <c r="I14" s="2"/>
      <c r="J14" s="1"/>
      <c r="K14" s="17">
        <f>SUM(K5:K13)</f>
        <v>50802165.310000002</v>
      </c>
      <c r="L14" s="2"/>
      <c r="M14" s="17">
        <f>SUM(M5:M13)</f>
        <v>66393902</v>
      </c>
      <c r="N14" s="2"/>
      <c r="P14" s="13"/>
      <c r="Q14" s="13"/>
    </row>
    <row r="15" spans="1:17" x14ac:dyDescent="0.15">
      <c r="A15" s="11"/>
      <c r="B15" s="2"/>
      <c r="C15" s="1"/>
      <c r="D15" s="12"/>
      <c r="E15" s="2"/>
      <c r="F15" s="12"/>
      <c r="G15" s="1"/>
      <c r="N15" s="1"/>
      <c r="P15" s="13"/>
      <c r="Q15" s="13"/>
    </row>
    <row r="16" spans="1:17" x14ac:dyDescent="0.15">
      <c r="A16" s="8" t="s">
        <v>26</v>
      </c>
      <c r="B16" s="2"/>
      <c r="C16" s="1"/>
      <c r="D16" s="12"/>
      <c r="E16" s="2"/>
      <c r="F16" s="12"/>
      <c r="G16" s="2"/>
      <c r="H16" s="9" t="s">
        <v>27</v>
      </c>
      <c r="I16" s="9"/>
      <c r="J16" s="1"/>
      <c r="N16" s="1"/>
      <c r="P16" s="13"/>
      <c r="Q16" s="13"/>
    </row>
    <row r="17" spans="1:21" x14ac:dyDescent="0.15">
      <c r="A17" s="11" t="s">
        <v>14</v>
      </c>
      <c r="B17" s="2">
        <v>20</v>
      </c>
      <c r="C17" s="1"/>
      <c r="D17" s="12">
        <v>0</v>
      </c>
      <c r="E17" s="2"/>
      <c r="F17" s="12">
        <v>0</v>
      </c>
      <c r="G17" s="1"/>
      <c r="H17" s="18" t="s">
        <v>28</v>
      </c>
      <c r="I17" s="2">
        <v>17</v>
      </c>
      <c r="J17" s="1"/>
      <c r="K17" s="10">
        <f>GETPIVOTDATA("valor",TD!$A$3,"asosiacion","Obligaciones financieras l/p")*-1</f>
        <v>1654004.8399999999</v>
      </c>
      <c r="L17" s="2"/>
      <c r="M17" s="10">
        <v>4378387</v>
      </c>
      <c r="N17" s="1"/>
      <c r="P17" s="13"/>
      <c r="Q17" s="13"/>
    </row>
    <row r="18" spans="1:21" x14ac:dyDescent="0.15">
      <c r="A18" s="11" t="s">
        <v>18</v>
      </c>
      <c r="B18" s="2">
        <v>10</v>
      </c>
      <c r="D18" s="12">
        <f>GETPIVOTDATA("valor",TD!$A$3,"asosiacion","Otras cuentas por cobrar l/p")</f>
        <v>360863.84999999986</v>
      </c>
      <c r="E18" s="2"/>
      <c r="F18" s="12">
        <v>1449893</v>
      </c>
      <c r="G18" s="2"/>
      <c r="H18" s="18" t="s">
        <v>29</v>
      </c>
      <c r="I18" s="2">
        <v>18</v>
      </c>
      <c r="J18" s="1"/>
      <c r="K18" s="10">
        <f>GETPIVOTDATA("valor",TD!$A$3,"asosiacion","Valores emitidos l/p")</f>
        <v>0</v>
      </c>
      <c r="L18" s="2"/>
      <c r="M18" s="10">
        <v>2447101</v>
      </c>
      <c r="N18" s="1"/>
      <c r="P18" s="13"/>
      <c r="Q18" s="13"/>
    </row>
    <row r="19" spans="1:21" x14ac:dyDescent="0.15">
      <c r="A19" s="11" t="s">
        <v>30</v>
      </c>
      <c r="B19" s="2">
        <v>12</v>
      </c>
      <c r="C19" s="1"/>
      <c r="D19" s="12">
        <f>GETPIVOTDATA("valor",TD!$A$3,"asosiacion","PPE")</f>
        <v>43080471.470000021</v>
      </c>
      <c r="E19" s="2"/>
      <c r="F19" s="12">
        <f>57890484+329381</f>
        <v>58219865</v>
      </c>
      <c r="G19" s="2"/>
      <c r="H19" s="11" t="s">
        <v>13</v>
      </c>
      <c r="I19" s="2">
        <v>19</v>
      </c>
      <c r="J19" s="1"/>
      <c r="K19" s="10">
        <f>GETPIVOTDATA("valor",TD!$A$3,"asosiacion","Proveedores l/p")*-1</f>
        <v>12329117.310000001</v>
      </c>
      <c r="L19" s="2"/>
      <c r="M19" s="10">
        <v>2345800</v>
      </c>
      <c r="N19" s="2"/>
      <c r="P19" s="13"/>
      <c r="Q19" s="13"/>
    </row>
    <row r="20" spans="1:21" x14ac:dyDescent="0.15">
      <c r="A20" s="11" t="s">
        <v>31</v>
      </c>
      <c r="B20" s="2">
        <v>13</v>
      </c>
      <c r="C20" s="1"/>
      <c r="D20" s="12">
        <f>GETPIVOTDATA("valor",TD!$A$3,"asosiacion","Propiedades de Inversión")</f>
        <v>953392.32</v>
      </c>
      <c r="E20" s="2"/>
      <c r="F20" s="12">
        <f>953392-329381</f>
        <v>624011</v>
      </c>
      <c r="G20" s="2"/>
      <c r="H20" s="11" t="s">
        <v>15</v>
      </c>
      <c r="I20" s="2">
        <v>20</v>
      </c>
      <c r="K20" s="10">
        <f>GETPIVOTDATA("valor",TD!$A$3,"asosiacion","Cuentas por pagar relacionadas l/p")</f>
        <v>0</v>
      </c>
      <c r="M20" s="10">
        <v>10628880</v>
      </c>
      <c r="N20" s="2"/>
      <c r="O20" s="14"/>
      <c r="P20" s="13"/>
      <c r="Q20" s="13"/>
      <c r="S20" s="19"/>
      <c r="U20" s="19"/>
    </row>
    <row r="21" spans="1:21" x14ac:dyDescent="0.15">
      <c r="A21" s="11" t="s">
        <v>32</v>
      </c>
      <c r="B21" s="2">
        <v>14</v>
      </c>
      <c r="D21" s="12">
        <f>GETPIVOTDATA("valor",TD!$A$3,"asosiacion","Intangible")</f>
        <v>12779430.299999999</v>
      </c>
      <c r="E21" s="2"/>
      <c r="F21" s="12">
        <v>14218560</v>
      </c>
      <c r="G21" s="2"/>
      <c r="H21" s="11" t="s">
        <v>19</v>
      </c>
      <c r="I21" s="20"/>
      <c r="K21" s="10">
        <f>GETPIVOTDATA("valor",TD!$A$3,"asosiacion","Otras cuentas por pagar l/p")*-1</f>
        <v>1086071.47</v>
      </c>
      <c r="M21" s="10">
        <v>1086071</v>
      </c>
      <c r="N21" s="2"/>
      <c r="P21" s="13"/>
      <c r="Q21" s="13"/>
      <c r="R21" s="2"/>
      <c r="S21" s="19"/>
      <c r="T21" s="2"/>
      <c r="U21" s="19"/>
    </row>
    <row r="22" spans="1:21" x14ac:dyDescent="0.15">
      <c r="A22" s="11" t="s">
        <v>33</v>
      </c>
      <c r="B22" s="2">
        <v>15</v>
      </c>
      <c r="D22" s="12">
        <f>GETPIVOTDATA("valor",TD!$A$3,"asosiacion","Derechos Fiduciarios")</f>
        <v>1673584.28</v>
      </c>
      <c r="E22" s="2"/>
      <c r="F22" s="12">
        <f>1430179-7950</f>
        <v>1422229</v>
      </c>
      <c r="G22" s="2"/>
      <c r="H22" s="11" t="s">
        <v>34</v>
      </c>
      <c r="I22" s="2">
        <v>28</v>
      </c>
      <c r="K22" s="10">
        <f>GETPIVOTDATA("valor",TD!$A$3,"asosiacion","Jubilación Patronal y bonifcación por desahucio")*-1</f>
        <v>6797278.0999999996</v>
      </c>
      <c r="M22" s="10">
        <v>5909359</v>
      </c>
      <c r="N22" s="1"/>
      <c r="P22" s="13"/>
      <c r="Q22" s="13"/>
    </row>
    <row r="23" spans="1:21" x14ac:dyDescent="0.15">
      <c r="A23" s="11" t="s">
        <v>35</v>
      </c>
      <c r="B23" s="2">
        <v>16</v>
      </c>
      <c r="D23" s="12">
        <f>GETPIVOTDATA("valor",TD!$A$3,"asosiacion","Inversiones en subsidiarias y asociadas")</f>
        <v>41094609.609999999</v>
      </c>
      <c r="E23" s="2"/>
      <c r="F23" s="12">
        <v>42167635</v>
      </c>
      <c r="G23" s="2"/>
      <c r="H23" s="11" t="s">
        <v>21</v>
      </c>
      <c r="I23" s="21">
        <v>26</v>
      </c>
      <c r="J23" s="12"/>
      <c r="K23" s="10">
        <f>GETPIVOTDATA("valor",TD!$A$3,"asosiacion","Pasivo de contrato - Ingresos diferidos l/p")*-1</f>
        <v>33856246.019999996</v>
      </c>
      <c r="M23" s="10">
        <v>24796057</v>
      </c>
      <c r="N23" s="1"/>
      <c r="P23" s="13"/>
      <c r="Q23" s="13"/>
    </row>
    <row r="24" spans="1:21" x14ac:dyDescent="0.15">
      <c r="A24" s="11" t="s">
        <v>36</v>
      </c>
      <c r="B24" s="2"/>
      <c r="D24" s="12">
        <f>GETPIVOTDATA("valor",TD!$A$3,"asosiacion","ACTIVO POR  IMPUESTO DIFERIDO")</f>
        <v>261500</v>
      </c>
      <c r="E24" s="2"/>
      <c r="F24" s="12">
        <v>261500</v>
      </c>
      <c r="G24" s="2"/>
      <c r="H24" s="11" t="s">
        <v>37</v>
      </c>
      <c r="I24" s="21">
        <v>25</v>
      </c>
      <c r="J24" s="12"/>
      <c r="K24" s="22">
        <v>0</v>
      </c>
      <c r="M24" s="22">
        <v>0</v>
      </c>
      <c r="N24" s="2"/>
      <c r="P24" s="13"/>
      <c r="Q24" s="13"/>
    </row>
    <row r="25" spans="1:21" x14ac:dyDescent="0.15">
      <c r="A25" s="11" t="s">
        <v>38</v>
      </c>
      <c r="B25" s="2"/>
      <c r="C25" s="2"/>
      <c r="D25" s="23">
        <f>GETPIVOTDATA("valor",TD!$A$3,"asosiacion","Otros activos")</f>
        <v>1500</v>
      </c>
      <c r="E25" s="2"/>
      <c r="F25" s="23">
        <v>105894</v>
      </c>
      <c r="H25" s="11" t="s">
        <v>39</v>
      </c>
      <c r="I25" s="21"/>
      <c r="J25" s="12"/>
      <c r="K25" s="24">
        <f>GETPIVOTDATA("valor",TD!$A$3,"asosiacion","Pasivo contingente l/p")*-1</f>
        <v>2580000</v>
      </c>
      <c r="M25" s="24">
        <v>2580000</v>
      </c>
      <c r="N25" s="2"/>
      <c r="P25" s="13"/>
      <c r="Q25" s="13"/>
    </row>
    <row r="26" spans="1:21" x14ac:dyDescent="0.15">
      <c r="A26" s="11"/>
      <c r="B26" s="2"/>
      <c r="C26" s="2"/>
      <c r="D26" s="12"/>
      <c r="E26" s="2"/>
      <c r="F26" s="12"/>
      <c r="H26" s="16" t="s">
        <v>40</v>
      </c>
      <c r="I26" s="16"/>
      <c r="J26" s="1"/>
      <c r="K26" s="23">
        <f>SUM(K17:K25)</f>
        <v>58302717.739999995</v>
      </c>
      <c r="L26" s="25"/>
      <c r="M26" s="23">
        <f>SUM(M17:M25)</f>
        <v>54171655</v>
      </c>
      <c r="P26" s="13"/>
      <c r="Q26" s="13"/>
    </row>
    <row r="27" spans="1:21" x14ac:dyDescent="0.15">
      <c r="A27" s="8" t="s">
        <v>41</v>
      </c>
      <c r="B27" s="2"/>
      <c r="C27" s="2"/>
      <c r="D27" s="22">
        <f>SUM(D17:D25)</f>
        <v>100205351.83000001</v>
      </c>
      <c r="F27" s="22">
        <f>SUM(F17:F25)</f>
        <v>118469587</v>
      </c>
      <c r="G27" s="2"/>
      <c r="H27" s="16" t="s">
        <v>42</v>
      </c>
      <c r="K27" s="26">
        <f>+K14+K26</f>
        <v>109104883.05</v>
      </c>
      <c r="M27" s="26">
        <f>+M14+M26</f>
        <v>120565557</v>
      </c>
      <c r="P27" s="13"/>
      <c r="Q27" s="13"/>
    </row>
    <row r="28" spans="1:21" x14ac:dyDescent="0.15">
      <c r="A28" s="8"/>
      <c r="B28" s="2"/>
      <c r="C28" s="2"/>
      <c r="D28" s="10"/>
      <c r="F28" s="10"/>
      <c r="H28" s="16"/>
      <c r="J28" s="12"/>
      <c r="K28" s="27"/>
      <c r="M28" s="27"/>
      <c r="P28" s="13"/>
      <c r="Q28" s="13"/>
    </row>
    <row r="29" spans="1:21" ht="9" customHeight="1" x14ac:dyDescent="0.15">
      <c r="G29" s="2"/>
      <c r="H29" s="16" t="s">
        <v>43</v>
      </c>
      <c r="I29" s="16"/>
      <c r="J29" s="1"/>
      <c r="K29" s="25">
        <f>ECP!S48</f>
        <v>106396803.23</v>
      </c>
      <c r="L29" s="25"/>
      <c r="M29" s="25">
        <v>81406979</v>
      </c>
      <c r="P29" s="13"/>
      <c r="Q29" s="13"/>
    </row>
    <row r="30" spans="1:21" ht="5.0999999999999996" customHeight="1" x14ac:dyDescent="0.15">
      <c r="G30" s="28"/>
      <c r="P30" s="13"/>
      <c r="Q30" s="13"/>
    </row>
    <row r="31" spans="1:21" ht="9" thickBot="1" x14ac:dyDescent="0.2">
      <c r="A31" s="1" t="s">
        <v>44</v>
      </c>
      <c r="B31" s="2"/>
      <c r="C31" s="2"/>
      <c r="D31" s="29">
        <f>+D27+D14</f>
        <v>215502090.28000003</v>
      </c>
      <c r="E31" s="2"/>
      <c r="F31" s="29">
        <f>+F27+F14</f>
        <v>201972536</v>
      </c>
      <c r="G31" s="2"/>
      <c r="H31" s="30" t="s">
        <v>45</v>
      </c>
      <c r="J31" s="1"/>
      <c r="K31" s="31">
        <f>+K27+K29</f>
        <v>215501686.28</v>
      </c>
      <c r="L31" s="2"/>
      <c r="M31" s="31">
        <f>+M27+M29</f>
        <v>201972536</v>
      </c>
      <c r="P31" s="13"/>
      <c r="Q31" s="13"/>
    </row>
    <row r="32" spans="1:21" ht="5.0999999999999996" customHeight="1" thickTop="1" x14ac:dyDescent="0.15">
      <c r="B32" s="2"/>
      <c r="C32" s="2"/>
      <c r="E32" s="2"/>
      <c r="G32" s="2"/>
      <c r="H32" s="27"/>
      <c r="K32" s="27"/>
      <c r="M32" s="27"/>
      <c r="P32" s="13"/>
      <c r="Q32" s="13"/>
    </row>
    <row r="33" spans="1:16" ht="5.0999999999999996" customHeight="1" x14ac:dyDescent="0.15">
      <c r="B33" s="2"/>
      <c r="C33" s="2"/>
      <c r="D33" s="32"/>
      <c r="E33" s="2"/>
      <c r="F33" s="32"/>
      <c r="G33" s="2"/>
      <c r="H33" s="27"/>
      <c r="K33" s="27"/>
      <c r="M33" s="27"/>
      <c r="P33" s="27"/>
    </row>
    <row r="34" spans="1:16" x14ac:dyDescent="0.15">
      <c r="B34" s="2"/>
      <c r="C34" s="2"/>
      <c r="D34" s="32">
        <v>215501686.28</v>
      </c>
      <c r="E34" s="2"/>
      <c r="F34" s="32"/>
      <c r="G34" s="2"/>
      <c r="H34" s="27"/>
      <c r="K34" s="32">
        <f>D31-K31</f>
        <v>404.00000002980232</v>
      </c>
      <c r="M34" s="27"/>
      <c r="P34" s="27"/>
    </row>
    <row r="35" spans="1:16" x14ac:dyDescent="0.15">
      <c r="B35" s="2"/>
      <c r="C35" s="2"/>
      <c r="D35" s="32">
        <f>+D31-D34</f>
        <v>404.00000002980232</v>
      </c>
      <c r="E35" s="2"/>
      <c r="F35" s="32"/>
      <c r="G35" s="2"/>
      <c r="H35" s="27"/>
      <c r="K35" s="32"/>
      <c r="P35" s="27"/>
    </row>
    <row r="36" spans="1:16" x14ac:dyDescent="0.15">
      <c r="B36" s="2"/>
      <c r="C36" s="2"/>
      <c r="D36" s="32"/>
      <c r="E36" s="2"/>
      <c r="F36" s="32"/>
      <c r="G36" s="2"/>
      <c r="H36" s="27"/>
      <c r="P36" s="27"/>
    </row>
    <row r="37" spans="1:16" x14ac:dyDescent="0.15">
      <c r="B37" s="2"/>
      <c r="C37" s="2"/>
      <c r="D37" s="32"/>
      <c r="E37" s="2"/>
      <c r="F37" s="32"/>
      <c r="H37" s="27"/>
      <c r="K37" s="27"/>
      <c r="M37" s="27"/>
      <c r="P37" s="27"/>
    </row>
    <row r="38" spans="1:16" x14ac:dyDescent="0.15">
      <c r="B38" s="2"/>
      <c r="C38" s="2"/>
      <c r="D38" s="32"/>
      <c r="E38" s="2"/>
      <c r="F38" s="32"/>
      <c r="H38" s="27"/>
      <c r="K38" s="27"/>
      <c r="M38" s="27"/>
      <c r="P38" s="27"/>
    </row>
    <row r="39" spans="1:16" x14ac:dyDescent="0.15">
      <c r="A39" s="27"/>
      <c r="B39" s="2"/>
      <c r="C39" s="2"/>
      <c r="D39" s="32"/>
      <c r="E39" s="2"/>
      <c r="F39" s="32"/>
      <c r="G39" s="2"/>
      <c r="H39" s="27"/>
      <c r="K39" s="27"/>
      <c r="M39" s="27"/>
      <c r="P39" s="27"/>
    </row>
    <row r="40" spans="1:16" x14ac:dyDescent="0.15">
      <c r="A40" s="32"/>
      <c r="D40" s="12"/>
      <c r="F40" s="32"/>
      <c r="G40" s="2"/>
      <c r="H40" s="27"/>
      <c r="K40" s="27"/>
      <c r="M40" s="27"/>
      <c r="P40" s="27"/>
    </row>
    <row r="41" spans="1:16" x14ac:dyDescent="0.15">
      <c r="D41" s="32"/>
      <c r="F41" s="32"/>
      <c r="G41" s="2"/>
      <c r="H41" s="27"/>
      <c r="P41" s="27"/>
    </row>
    <row r="42" spans="1:16" x14ac:dyDescent="0.15">
      <c r="B42" s="2"/>
      <c r="C42" s="2"/>
      <c r="D42" s="32"/>
      <c r="E42" s="2"/>
      <c r="F42" s="32"/>
      <c r="G42" s="2"/>
      <c r="H42" s="27"/>
      <c r="P42" s="27"/>
    </row>
    <row r="43" spans="1:16" x14ac:dyDescent="0.15">
      <c r="B43" s="2"/>
      <c r="C43" s="2"/>
      <c r="D43" s="32"/>
      <c r="E43" s="2"/>
      <c r="F43" s="32"/>
      <c r="G43" s="2"/>
      <c r="H43" s="27"/>
      <c r="K43" s="27"/>
      <c r="M43" s="27"/>
      <c r="P43" s="27"/>
    </row>
    <row r="44" spans="1:16" x14ac:dyDescent="0.15">
      <c r="B44" s="2"/>
      <c r="C44" s="2"/>
      <c r="D44" s="32"/>
      <c r="E44" s="2"/>
      <c r="F44" s="32"/>
      <c r="H44" s="27"/>
      <c r="P44" s="27"/>
    </row>
    <row r="45" spans="1:16" x14ac:dyDescent="0.15">
      <c r="B45" s="2"/>
      <c r="C45" s="2"/>
      <c r="D45" s="32"/>
      <c r="E45" s="2"/>
      <c r="F45" s="32"/>
      <c r="H45" s="27"/>
      <c r="P45" s="27"/>
    </row>
    <row r="46" spans="1:16" x14ac:dyDescent="0.15">
      <c r="B46" s="2"/>
      <c r="C46" s="2"/>
      <c r="D46" s="32"/>
      <c r="E46" s="2"/>
      <c r="F46" s="32"/>
      <c r="H46" s="27"/>
      <c r="K46" s="27"/>
      <c r="M46" s="27"/>
      <c r="P46" s="27"/>
    </row>
    <row r="47" spans="1:16" x14ac:dyDescent="0.15">
      <c r="D47" s="32"/>
      <c r="F47" s="32"/>
      <c r="H47" s="27"/>
      <c r="K47" s="27"/>
      <c r="M47" s="27"/>
      <c r="P47" s="27"/>
    </row>
    <row r="48" spans="1:16" x14ac:dyDescent="0.15">
      <c r="D48" s="32"/>
      <c r="F48" s="32"/>
      <c r="H48" s="27"/>
      <c r="K48" s="27"/>
      <c r="M48" s="27"/>
      <c r="P48" s="27"/>
    </row>
    <row r="49" spans="1:16" x14ac:dyDescent="0.15">
      <c r="D49" s="32"/>
      <c r="F49" s="32"/>
      <c r="G49" s="2"/>
      <c r="H49" s="27"/>
      <c r="P49" s="27"/>
    </row>
    <row r="50" spans="1:16" x14ac:dyDescent="0.15">
      <c r="D50" s="32"/>
      <c r="F50" s="32"/>
      <c r="G50" s="2"/>
      <c r="H50" s="27"/>
      <c r="P50" s="27"/>
    </row>
    <row r="51" spans="1:16" x14ac:dyDescent="0.15">
      <c r="D51" s="32"/>
      <c r="F51" s="32"/>
      <c r="G51" s="2"/>
      <c r="H51" s="27"/>
      <c r="P51" s="27"/>
    </row>
    <row r="52" spans="1:16" x14ac:dyDescent="0.15">
      <c r="B52" s="2"/>
      <c r="C52" s="2"/>
      <c r="D52" s="32"/>
      <c r="E52" s="2"/>
      <c r="F52" s="32"/>
      <c r="G52" s="2"/>
      <c r="H52" s="27"/>
      <c r="P52" s="27"/>
    </row>
    <row r="53" spans="1:16" x14ac:dyDescent="0.15">
      <c r="B53" s="2"/>
      <c r="C53" s="2"/>
      <c r="D53" s="32"/>
      <c r="E53" s="2"/>
      <c r="F53" s="32"/>
      <c r="G53" s="28"/>
      <c r="H53" s="27"/>
      <c r="K53" s="27"/>
      <c r="M53" s="27"/>
      <c r="P53" s="27"/>
    </row>
    <row r="54" spans="1:16" x14ac:dyDescent="0.15">
      <c r="A54" s="27"/>
      <c r="B54" s="2"/>
      <c r="C54" s="2"/>
      <c r="D54" s="32"/>
      <c r="E54" s="2"/>
      <c r="F54" s="32"/>
      <c r="H54" s="27"/>
      <c r="P54" s="27"/>
    </row>
    <row r="55" spans="1:16" x14ac:dyDescent="0.15">
      <c r="B55" s="2"/>
      <c r="C55" s="2"/>
      <c r="D55" s="32"/>
      <c r="E55" s="2"/>
      <c r="F55" s="32"/>
      <c r="H55" s="27"/>
      <c r="P55" s="27"/>
    </row>
    <row r="56" spans="1:16" x14ac:dyDescent="0.15">
      <c r="B56" s="28"/>
      <c r="C56" s="28"/>
      <c r="D56" s="32"/>
      <c r="E56" s="28"/>
      <c r="F56" s="32"/>
      <c r="G56" s="2"/>
      <c r="H56" s="27"/>
      <c r="P56" s="27"/>
    </row>
    <row r="57" spans="1:16" x14ac:dyDescent="0.15">
      <c r="G57" s="2"/>
      <c r="H57" s="27"/>
      <c r="K57" s="27"/>
      <c r="M57" s="27"/>
      <c r="P57" s="27"/>
    </row>
    <row r="58" spans="1:16" x14ac:dyDescent="0.15">
      <c r="D58" s="27"/>
      <c r="F58" s="27"/>
      <c r="G58" s="2"/>
      <c r="H58" s="27"/>
      <c r="P58" s="27"/>
    </row>
    <row r="59" spans="1:16" x14ac:dyDescent="0.15">
      <c r="B59" s="2"/>
      <c r="C59" s="2"/>
      <c r="D59" s="27"/>
      <c r="E59" s="2"/>
      <c r="F59" s="27"/>
      <c r="G59" s="2"/>
      <c r="H59" s="27"/>
      <c r="P59" s="27"/>
    </row>
    <row r="60" spans="1:16" x14ac:dyDescent="0.15">
      <c r="A60" s="27"/>
      <c r="B60" s="2"/>
      <c r="C60" s="2"/>
      <c r="D60" s="27"/>
      <c r="E60" s="2"/>
      <c r="F60" s="27"/>
      <c r="H60" s="33"/>
      <c r="P60" s="27"/>
    </row>
    <row r="61" spans="1:16" x14ac:dyDescent="0.15">
      <c r="B61" s="2"/>
      <c r="C61" s="2"/>
      <c r="D61" s="27"/>
      <c r="E61" s="2"/>
      <c r="F61" s="27"/>
      <c r="G61" s="2"/>
      <c r="H61" s="33"/>
      <c r="P61" s="27"/>
    </row>
    <row r="62" spans="1:16" x14ac:dyDescent="0.15">
      <c r="B62" s="2"/>
      <c r="C62" s="2"/>
      <c r="D62" s="27"/>
      <c r="E62" s="2"/>
      <c r="F62" s="27"/>
      <c r="H62" s="33"/>
      <c r="P62" s="27"/>
    </row>
    <row r="63" spans="1:16" x14ac:dyDescent="0.15">
      <c r="D63" s="32"/>
      <c r="F63" s="32"/>
      <c r="G63" s="2"/>
      <c r="H63" s="33"/>
      <c r="P63" s="27"/>
    </row>
    <row r="64" spans="1:16" x14ac:dyDescent="0.15">
      <c r="B64" s="2"/>
      <c r="C64" s="2"/>
      <c r="D64" s="27"/>
      <c r="E64" s="2"/>
      <c r="F64" s="27"/>
      <c r="G64" s="2"/>
      <c r="H64" s="33"/>
      <c r="P64" s="27"/>
    </row>
    <row r="65" spans="2:16" x14ac:dyDescent="0.15">
      <c r="G65" s="2"/>
      <c r="H65" s="33"/>
      <c r="P65" s="27"/>
    </row>
    <row r="66" spans="2:16" x14ac:dyDescent="0.15">
      <c r="B66" s="2"/>
      <c r="C66" s="2"/>
      <c r="D66" s="27"/>
      <c r="E66" s="2"/>
      <c r="F66" s="27"/>
      <c r="G66" s="2"/>
      <c r="H66" s="33"/>
      <c r="P66" s="27"/>
    </row>
    <row r="67" spans="2:16" x14ac:dyDescent="0.15">
      <c r="B67" s="2"/>
      <c r="C67" s="2"/>
      <c r="D67" s="27"/>
      <c r="E67" s="2"/>
      <c r="F67" s="27"/>
      <c r="G67" s="2"/>
      <c r="H67" s="33"/>
      <c r="P67" s="27"/>
    </row>
    <row r="68" spans="2:16" x14ac:dyDescent="0.15">
      <c r="B68" s="2"/>
      <c r="C68" s="2"/>
      <c r="D68" s="27"/>
      <c r="E68" s="2"/>
      <c r="F68" s="27"/>
      <c r="G68" s="2"/>
      <c r="H68" s="33"/>
      <c r="P68" s="27"/>
    </row>
    <row r="69" spans="2:16" x14ac:dyDescent="0.15">
      <c r="B69" s="2"/>
      <c r="C69" s="2"/>
      <c r="D69" s="27"/>
      <c r="E69" s="2"/>
      <c r="F69" s="27"/>
      <c r="H69" s="33"/>
      <c r="P69" s="27"/>
    </row>
    <row r="70" spans="2:16" x14ac:dyDescent="0.15">
      <c r="B70" s="2"/>
      <c r="C70" s="2"/>
      <c r="D70" s="27"/>
      <c r="E70" s="2"/>
      <c r="F70" s="27"/>
      <c r="H70" s="33"/>
      <c r="P70" s="27"/>
    </row>
    <row r="71" spans="2:16" x14ac:dyDescent="0.15">
      <c r="B71" s="2"/>
      <c r="C71" s="2"/>
      <c r="D71" s="27"/>
      <c r="E71" s="2"/>
      <c r="F71" s="27"/>
      <c r="H71" s="33"/>
      <c r="P71" s="27"/>
    </row>
    <row r="72" spans="2:16" x14ac:dyDescent="0.15">
      <c r="D72" s="33"/>
      <c r="F72" s="33"/>
      <c r="H72" s="33"/>
      <c r="P72" s="27"/>
    </row>
    <row r="73" spans="2:16" x14ac:dyDescent="0.15">
      <c r="D73" s="33"/>
      <c r="F73" s="33"/>
      <c r="H73" s="33"/>
      <c r="P73" s="27"/>
    </row>
    <row r="74" spans="2:16" x14ac:dyDescent="0.15">
      <c r="H74" s="33"/>
      <c r="P74" s="27"/>
    </row>
    <row r="75" spans="2:16" x14ac:dyDescent="0.15">
      <c r="P75" s="27"/>
    </row>
    <row r="76" spans="2:16" x14ac:dyDescent="0.15">
      <c r="P76" s="27"/>
    </row>
    <row r="77" spans="2:16" x14ac:dyDescent="0.15">
      <c r="P77" s="27"/>
    </row>
    <row r="78" spans="2:16" x14ac:dyDescent="0.15">
      <c r="P78" s="27"/>
    </row>
    <row r="79" spans="2:16" x14ac:dyDescent="0.15">
      <c r="P79" s="27"/>
    </row>
    <row r="80" spans="2:16" x14ac:dyDescent="0.15">
      <c r="P80" s="27"/>
    </row>
    <row r="81" spans="16:16" x14ac:dyDescent="0.15">
      <c r="P81" s="27"/>
    </row>
    <row r="82" spans="16:16" x14ac:dyDescent="0.15">
      <c r="P82" s="27"/>
    </row>
    <row r="83" spans="16:16" x14ac:dyDescent="0.15">
      <c r="P83" s="27"/>
    </row>
    <row r="84" spans="16:16" x14ac:dyDescent="0.15">
      <c r="P84" s="27"/>
    </row>
    <row r="85" spans="16:16" x14ac:dyDescent="0.15">
      <c r="P85" s="27"/>
    </row>
    <row r="86" spans="16:16" x14ac:dyDescent="0.15">
      <c r="P86" s="27"/>
    </row>
    <row r="87" spans="16:16" x14ac:dyDescent="0.15">
      <c r="P87" s="27"/>
    </row>
    <row r="88" spans="16:16" x14ac:dyDescent="0.15">
      <c r="P88" s="27"/>
    </row>
    <row r="89" spans="16:16" x14ac:dyDescent="0.15">
      <c r="P89" s="27"/>
    </row>
    <row r="90" spans="16:16" x14ac:dyDescent="0.15">
      <c r="P90" s="27"/>
    </row>
    <row r="91" spans="16:16" x14ac:dyDescent="0.15">
      <c r="P91" s="27"/>
    </row>
    <row r="92" spans="16:16" x14ac:dyDescent="0.15">
      <c r="P92" s="27"/>
    </row>
    <row r="93" spans="16:16" x14ac:dyDescent="0.15">
      <c r="P93" s="27"/>
    </row>
    <row r="94" spans="16:16" x14ac:dyDescent="0.15">
      <c r="P94" s="27"/>
    </row>
    <row r="95" spans="16:16" x14ac:dyDescent="0.15">
      <c r="P9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509A-55EA-4E6A-A19E-7AA3EEB40671}">
  <dimension ref="A1:L36"/>
  <sheetViews>
    <sheetView showGridLines="0" topLeftCell="A4" zoomScaleNormal="100" workbookViewId="0">
      <selection activeCell="I19" sqref="I19"/>
    </sheetView>
  </sheetViews>
  <sheetFormatPr defaultColWidth="11.42578125" defaultRowHeight="12" x14ac:dyDescent="0.2"/>
  <cols>
    <col min="1" max="1" width="43.140625" style="41" customWidth="1"/>
    <col min="2" max="2" width="3.5703125" style="41" customWidth="1"/>
    <col min="3" max="3" width="8.42578125" style="41" bestFit="1" customWidth="1"/>
    <col min="4" max="4" width="1" style="41" customWidth="1"/>
    <col min="5" max="5" width="15.7109375" style="41" customWidth="1"/>
    <col min="6" max="6" width="1.28515625" style="41" customWidth="1"/>
    <col min="7" max="7" width="15.7109375" style="41" customWidth="1"/>
    <col min="8" max="8" width="1.7109375" style="41" customWidth="1"/>
    <col min="9" max="9" width="13.28515625" style="41" bestFit="1" customWidth="1"/>
    <col min="10" max="10" width="15.28515625" style="41" bestFit="1" customWidth="1"/>
    <col min="11" max="11" width="12.85546875" style="41" bestFit="1" customWidth="1"/>
    <col min="12" max="16384" width="11.42578125" style="41"/>
  </cols>
  <sheetData>
    <row r="1" spans="1:10" s="38" customFormat="1" ht="26.25" x14ac:dyDescent="0.35">
      <c r="A1" s="34"/>
      <c r="B1" s="35"/>
      <c r="C1" s="36" t="s">
        <v>46</v>
      </c>
      <c r="D1" s="37"/>
    </row>
    <row r="2" spans="1:10" s="38" customFormat="1" ht="14.25" x14ac:dyDescent="0.35">
      <c r="A2" s="34"/>
      <c r="B2" s="35"/>
      <c r="C2" s="39" t="s">
        <v>2</v>
      </c>
      <c r="D2" s="37"/>
      <c r="E2" s="37">
        <v>2019</v>
      </c>
      <c r="F2" s="37"/>
      <c r="G2" s="37">
        <v>2018</v>
      </c>
    </row>
    <row r="3" spans="1:10" ht="14.25" x14ac:dyDescent="0.35">
      <c r="A3" s="40"/>
      <c r="B3" s="35"/>
      <c r="D3" s="42"/>
      <c r="E3" s="37"/>
      <c r="F3" s="37"/>
      <c r="G3" s="37"/>
    </row>
    <row r="4" spans="1:10" ht="15" x14ac:dyDescent="0.25">
      <c r="A4" s="43" t="s">
        <v>47</v>
      </c>
      <c r="B4" s="43"/>
      <c r="C4" s="44"/>
      <c r="D4" s="45"/>
      <c r="E4" s="82">
        <f>(GETPIVOTDATA("valor",TD!$A$3,"asosiacion","Ventas"))*-1</f>
        <v>188935575.00000009</v>
      </c>
      <c r="F4" s="83"/>
      <c r="G4" s="82">
        <v>159047272</v>
      </c>
      <c r="J4" s="47"/>
    </row>
    <row r="5" spans="1:10" x14ac:dyDescent="0.2">
      <c r="A5" s="43" t="s">
        <v>48</v>
      </c>
      <c r="B5" s="43"/>
      <c r="C5" s="44">
        <v>32</v>
      </c>
      <c r="D5" s="43"/>
      <c r="E5" s="84">
        <f>GETPIVOTDATA("valor",TD!$A$3,"asosiacion","Costo de ventas")*-1</f>
        <v>-86032571.700000003</v>
      </c>
      <c r="F5" s="83"/>
      <c r="G5" s="84">
        <f>-72969133-30600634</f>
        <v>-103569767</v>
      </c>
    </row>
    <row r="6" spans="1:10" x14ac:dyDescent="0.2">
      <c r="C6" s="38"/>
      <c r="D6" s="43"/>
      <c r="E6" s="85"/>
      <c r="F6" s="85"/>
      <c r="G6" s="85"/>
    </row>
    <row r="7" spans="1:10" x14ac:dyDescent="0.2">
      <c r="A7" s="43" t="s">
        <v>49</v>
      </c>
      <c r="B7" s="43"/>
      <c r="C7" s="44"/>
      <c r="D7" s="48"/>
      <c r="E7" s="83">
        <f>+E4+E5</f>
        <v>102903003.30000009</v>
      </c>
      <c r="F7" s="83"/>
      <c r="G7" s="83">
        <f>+G4+G5</f>
        <v>55477505</v>
      </c>
    </row>
    <row r="8" spans="1:10" x14ac:dyDescent="0.2">
      <c r="A8" s="43"/>
      <c r="B8" s="43"/>
      <c r="C8" s="44"/>
      <c r="D8" s="48"/>
      <c r="E8" s="83"/>
      <c r="F8" s="83"/>
      <c r="G8" s="83"/>
    </row>
    <row r="9" spans="1:10" x14ac:dyDescent="0.2">
      <c r="A9" s="40" t="s">
        <v>50</v>
      </c>
      <c r="B9" s="43"/>
      <c r="C9" s="44"/>
      <c r="D9" s="48"/>
      <c r="E9" s="83"/>
      <c r="F9" s="83"/>
      <c r="G9" s="83"/>
    </row>
    <row r="10" spans="1:10" x14ac:dyDescent="0.2">
      <c r="A10" s="43" t="s">
        <v>51</v>
      </c>
      <c r="B10" s="43"/>
      <c r="C10" s="44">
        <v>32</v>
      </c>
      <c r="D10" s="48"/>
      <c r="E10" s="86">
        <f>GETPIVOTDATA("valor",TD!$A$3,"asosiacion","Gastos de administración y venta")*-1</f>
        <v>-74457570.019999981</v>
      </c>
      <c r="F10" s="83"/>
      <c r="G10" s="86">
        <f>-65078124+30600634</f>
        <v>-34477490</v>
      </c>
    </row>
    <row r="11" spans="1:10" x14ac:dyDescent="0.2">
      <c r="A11" s="43"/>
      <c r="B11" s="43"/>
      <c r="C11" s="43"/>
      <c r="D11" s="48"/>
      <c r="E11" s="83"/>
      <c r="F11" s="83"/>
      <c r="G11" s="83"/>
    </row>
    <row r="12" spans="1:10" x14ac:dyDescent="0.2">
      <c r="A12" s="43" t="s">
        <v>52</v>
      </c>
      <c r="B12" s="43"/>
      <c r="C12" s="43"/>
      <c r="D12" s="48"/>
      <c r="E12" s="83">
        <f>+E7+E10</f>
        <v>28445433.280000106</v>
      </c>
      <c r="F12" s="83"/>
      <c r="G12" s="83">
        <f>+G7+G10</f>
        <v>21000015</v>
      </c>
    </row>
    <row r="13" spans="1:10" x14ac:dyDescent="0.2">
      <c r="A13" s="43"/>
      <c r="B13" s="43"/>
      <c r="C13" s="43"/>
      <c r="D13" s="48"/>
      <c r="E13" s="83"/>
      <c r="F13" s="83"/>
      <c r="G13" s="83"/>
    </row>
    <row r="14" spans="1:10" x14ac:dyDescent="0.2">
      <c r="A14" s="43" t="s">
        <v>53</v>
      </c>
      <c r="B14" s="43"/>
      <c r="C14" s="44"/>
      <c r="D14" s="48"/>
      <c r="E14" s="83">
        <f>GETPIVOTDATA("valor",TD!$A$3,"asosiacion","Gastos financieros")*-1</f>
        <v>-1801940.98</v>
      </c>
      <c r="F14" s="83"/>
      <c r="G14" s="83">
        <v>-3489748</v>
      </c>
    </row>
    <row r="15" spans="1:10" ht="15" x14ac:dyDescent="0.25">
      <c r="A15" s="43" t="s">
        <v>54</v>
      </c>
      <c r="B15" s="43"/>
      <c r="C15" s="44"/>
      <c r="D15" s="48"/>
      <c r="E15" s="83">
        <f>(GETPIVOTDATA("valor",TD!$A$3,"asosiacion","Otros egresos")+GETPIVOTDATA("valor",TD!$A$3,"asosiacion","Otros ingresos"))*-1</f>
        <v>116530.00000000023</v>
      </c>
      <c r="F15" s="83"/>
      <c r="G15" s="83">
        <v>-1215907</v>
      </c>
      <c r="I15" s="47"/>
      <c r="J15" s="47"/>
    </row>
    <row r="16" spans="1:10" x14ac:dyDescent="0.2">
      <c r="A16" s="43"/>
      <c r="B16" s="43"/>
      <c r="C16" s="43"/>
      <c r="D16" s="48"/>
      <c r="E16" s="86"/>
      <c r="F16" s="83"/>
      <c r="G16" s="86"/>
    </row>
    <row r="17" spans="1:12" ht="24" x14ac:dyDescent="0.2">
      <c r="A17" s="49" t="s">
        <v>55</v>
      </c>
      <c r="B17" s="43"/>
      <c r="C17" s="43"/>
      <c r="D17" s="48"/>
      <c r="E17" s="83">
        <f>+E12+E14+E15</f>
        <v>26760022.300000105</v>
      </c>
      <c r="F17" s="83"/>
      <c r="G17" s="83">
        <f>+G12+G14+G15</f>
        <v>16294360</v>
      </c>
    </row>
    <row r="18" spans="1:12" x14ac:dyDescent="0.2">
      <c r="A18" s="43"/>
      <c r="B18" s="43"/>
      <c r="C18" s="43"/>
      <c r="D18" s="48"/>
      <c r="E18" s="83"/>
      <c r="F18" s="83"/>
      <c r="G18" s="83"/>
    </row>
    <row r="19" spans="1:12" x14ac:dyDescent="0.2">
      <c r="A19" s="43" t="s">
        <v>56</v>
      </c>
      <c r="B19" s="43"/>
      <c r="C19" s="44">
        <v>27</v>
      </c>
      <c r="D19" s="48"/>
      <c r="E19" s="87">
        <v>0</v>
      </c>
      <c r="F19" s="88"/>
      <c r="G19" s="87">
        <v>-2404929</v>
      </c>
      <c r="I19" s="105"/>
    </row>
    <row r="20" spans="1:12" x14ac:dyDescent="0.2">
      <c r="A20" s="43"/>
      <c r="B20" s="43"/>
      <c r="C20" s="43"/>
      <c r="D20" s="48"/>
      <c r="E20" s="83"/>
      <c r="F20" s="83"/>
      <c r="G20" s="83"/>
    </row>
    <row r="21" spans="1:12" x14ac:dyDescent="0.2">
      <c r="A21" s="43" t="s">
        <v>57</v>
      </c>
      <c r="C21" s="44">
        <v>27</v>
      </c>
      <c r="E21" s="83">
        <v>0</v>
      </c>
      <c r="F21" s="85"/>
      <c r="G21" s="83">
        <v>-4499403</v>
      </c>
    </row>
    <row r="22" spans="1:12" x14ac:dyDescent="0.2">
      <c r="A22" s="50"/>
      <c r="E22" s="85"/>
      <c r="F22" s="85"/>
      <c r="G22" s="85"/>
    </row>
    <row r="23" spans="1:12" ht="12.75" x14ac:dyDescent="0.2">
      <c r="A23" s="43" t="s">
        <v>58</v>
      </c>
      <c r="E23" s="89">
        <f>+E17+E19+E21</f>
        <v>26760022.300000105</v>
      </c>
      <c r="F23" s="83"/>
      <c r="G23" s="89">
        <f>+G17+G19+G21</f>
        <v>9390028</v>
      </c>
      <c r="H23" s="46"/>
      <c r="I23" s="51"/>
      <c r="J23" s="52"/>
      <c r="K23" s="53"/>
      <c r="L23" s="54"/>
    </row>
    <row r="24" spans="1:12" x14ac:dyDescent="0.2">
      <c r="E24" s="85"/>
      <c r="F24" s="85"/>
      <c r="G24" s="85"/>
    </row>
    <row r="25" spans="1:12" x14ac:dyDescent="0.2">
      <c r="A25" s="40" t="s">
        <v>59</v>
      </c>
      <c r="E25" s="85"/>
      <c r="F25" s="85"/>
      <c r="G25" s="85"/>
    </row>
    <row r="26" spans="1:12" x14ac:dyDescent="0.2">
      <c r="A26" s="50"/>
      <c r="E26" s="85"/>
      <c r="F26" s="85"/>
      <c r="G26" s="85"/>
    </row>
    <row r="27" spans="1:12" ht="24" x14ac:dyDescent="0.2">
      <c r="A27" s="55" t="s">
        <v>60</v>
      </c>
      <c r="C27" s="44">
        <v>28</v>
      </c>
      <c r="E27" s="84">
        <v>0</v>
      </c>
      <c r="F27" s="85"/>
      <c r="G27" s="84">
        <v>70086</v>
      </c>
    </row>
    <row r="28" spans="1:12" x14ac:dyDescent="0.2">
      <c r="A28" s="50"/>
      <c r="E28" s="85"/>
      <c r="F28" s="85"/>
      <c r="G28" s="85"/>
    </row>
    <row r="29" spans="1:12" ht="12.75" thickBot="1" x14ac:dyDescent="0.25">
      <c r="A29" s="43" t="s">
        <v>61</v>
      </c>
      <c r="E29" s="90">
        <f>+E23+E27</f>
        <v>26760022.300000105</v>
      </c>
      <c r="F29" s="85"/>
      <c r="G29" s="90">
        <f>+G23+G27</f>
        <v>9460114</v>
      </c>
    </row>
    <row r="30" spans="1:12" ht="12.75" thickTop="1" x14ac:dyDescent="0.2">
      <c r="A30" s="43"/>
      <c r="E30" s="85"/>
      <c r="F30" s="85"/>
      <c r="G30" s="85"/>
    </row>
    <row r="31" spans="1:12" x14ac:dyDescent="0.2">
      <c r="A31" s="41" t="s">
        <v>62</v>
      </c>
      <c r="E31" s="83">
        <v>0</v>
      </c>
      <c r="F31" s="83"/>
      <c r="G31" s="83">
        <v>35042687</v>
      </c>
    </row>
    <row r="32" spans="1:12" x14ac:dyDescent="0.2">
      <c r="A32" s="41" t="s">
        <v>63</v>
      </c>
      <c r="E32" s="83" t="e">
        <f>E23/E31</f>
        <v>#DIV/0!</v>
      </c>
      <c r="F32" s="85"/>
      <c r="G32" s="83">
        <f>G23/G31</f>
        <v>0.26795970297597327</v>
      </c>
    </row>
    <row r="36" spans="1:5" x14ac:dyDescent="0.2">
      <c r="A36" s="101" t="s">
        <v>64</v>
      </c>
      <c r="B36" s="101"/>
      <c r="C36" s="101"/>
      <c r="D36" s="101"/>
      <c r="E36" s="101"/>
    </row>
  </sheetData>
  <mergeCells count="1">
    <mergeCell ref="A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1A87-488E-462B-BC05-EBABD0731F49}">
  <dimension ref="A1:W62"/>
  <sheetViews>
    <sheetView showGridLines="0" topLeftCell="A21" zoomScale="110" zoomScaleNormal="110" workbookViewId="0">
      <selection activeCell="C33" sqref="C33"/>
    </sheetView>
  </sheetViews>
  <sheetFormatPr defaultColWidth="11.42578125" defaultRowHeight="15" x14ac:dyDescent="0.25"/>
  <cols>
    <col min="1" max="1" width="36.7109375" customWidth="1"/>
    <col min="2" max="2" width="1.5703125" customWidth="1"/>
    <col min="3" max="3" width="18.28515625" customWidth="1"/>
    <col min="4" max="4" width="2.28515625" customWidth="1"/>
    <col min="5" max="5" width="13.7109375" customWidth="1"/>
    <col min="6" max="6" width="1.28515625" customWidth="1"/>
    <col min="7" max="7" width="13.7109375" customWidth="1"/>
    <col min="8" max="8" width="1.28515625" customWidth="1"/>
    <col min="9" max="9" width="13.7109375" customWidth="1"/>
    <col min="10" max="10" width="1.28515625" customWidth="1"/>
    <col min="11" max="11" width="13.7109375" customWidth="1"/>
    <col min="12" max="12" width="1.28515625" customWidth="1"/>
    <col min="13" max="13" width="13.7109375" customWidth="1"/>
    <col min="14" max="14" width="1.28515625" customWidth="1"/>
    <col min="15" max="15" width="13.7109375" customWidth="1"/>
    <col min="16" max="16" width="1.28515625" customWidth="1"/>
    <col min="17" max="17" width="13.7109375" customWidth="1"/>
    <col min="18" max="18" width="1.28515625" customWidth="1"/>
    <col min="19" max="19" width="13.7109375" customWidth="1"/>
    <col min="20" max="20" width="2.28515625" customWidth="1"/>
    <col min="21" max="21" width="13.7109375" bestFit="1" customWidth="1"/>
  </cols>
  <sheetData>
    <row r="1" spans="1:22" s="56" customFormat="1" x14ac:dyDescent="0.25">
      <c r="E1" s="57"/>
      <c r="F1" s="57"/>
      <c r="G1" s="57"/>
      <c r="H1" s="57"/>
      <c r="I1" s="57"/>
      <c r="J1" s="57"/>
      <c r="K1" s="57"/>
      <c r="L1" s="57"/>
      <c r="M1" s="102" t="s">
        <v>65</v>
      </c>
      <c r="N1" s="102"/>
      <c r="O1" s="102"/>
      <c r="P1" s="102"/>
      <c r="Q1" s="102"/>
    </row>
    <row r="2" spans="1:22" s="56" customFormat="1" ht="14.25" customHeight="1" x14ac:dyDescent="0.25">
      <c r="C2" s="103" t="s">
        <v>66</v>
      </c>
      <c r="D2" s="58"/>
      <c r="E2" s="59" t="s">
        <v>67</v>
      </c>
      <c r="F2" s="58"/>
      <c r="H2" s="58"/>
      <c r="J2" s="58"/>
      <c r="K2" s="59" t="s">
        <v>68</v>
      </c>
      <c r="L2" s="58"/>
      <c r="M2" s="59" t="s">
        <v>69</v>
      </c>
      <c r="N2" s="58"/>
      <c r="P2" s="58"/>
      <c r="R2" s="58"/>
      <c r="S2" s="58"/>
      <c r="T2" s="58"/>
    </row>
    <row r="3" spans="1:22" s="56" customFormat="1" ht="14.25" customHeight="1" x14ac:dyDescent="0.25">
      <c r="C3" s="103"/>
      <c r="D3" s="58"/>
      <c r="E3" s="59" t="s">
        <v>70</v>
      </c>
      <c r="F3" s="58"/>
      <c r="G3" s="59" t="s">
        <v>71</v>
      </c>
      <c r="H3" s="58"/>
      <c r="I3" s="59" t="s">
        <v>71</v>
      </c>
      <c r="J3" s="58"/>
      <c r="K3" s="59" t="s">
        <v>72</v>
      </c>
      <c r="L3" s="58"/>
      <c r="M3" s="59" t="s">
        <v>73</v>
      </c>
      <c r="N3" s="58"/>
      <c r="O3" s="59" t="s">
        <v>74</v>
      </c>
      <c r="P3" s="58"/>
      <c r="Q3" s="58" t="s">
        <v>75</v>
      </c>
      <c r="R3" s="58"/>
      <c r="S3" s="58"/>
      <c r="T3" s="58"/>
    </row>
    <row r="4" spans="1:22" s="56" customFormat="1" ht="16.5" x14ac:dyDescent="0.35">
      <c r="C4" s="104"/>
      <c r="D4" s="60"/>
      <c r="E4" s="61" t="s">
        <v>76</v>
      </c>
      <c r="F4" s="60"/>
      <c r="G4" s="61" t="s">
        <v>77</v>
      </c>
      <c r="H4" s="60"/>
      <c r="I4" s="61" t="s">
        <v>78</v>
      </c>
      <c r="J4" s="60"/>
      <c r="K4" s="61" t="s">
        <v>79</v>
      </c>
      <c r="L4" s="60"/>
      <c r="M4" s="61" t="s">
        <v>80</v>
      </c>
      <c r="N4" s="58"/>
      <c r="O4" s="61" t="s">
        <v>81</v>
      </c>
      <c r="P4" s="58"/>
      <c r="Q4" s="62" t="s">
        <v>82</v>
      </c>
      <c r="R4" s="58"/>
      <c r="S4" s="62" t="s">
        <v>83</v>
      </c>
      <c r="T4" s="58"/>
    </row>
    <row r="5" spans="1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</row>
    <row r="6" spans="1:22" hidden="1" x14ac:dyDescent="0.25">
      <c r="A6" s="65" t="s">
        <v>84</v>
      </c>
      <c r="C6" s="64">
        <v>9830611</v>
      </c>
      <c r="D6" s="64"/>
      <c r="E6" s="66">
        <v>900000</v>
      </c>
      <c r="F6" s="64"/>
      <c r="G6" s="66">
        <v>2751278</v>
      </c>
      <c r="H6" s="64"/>
      <c r="I6" s="66">
        <v>36350</v>
      </c>
      <c r="J6" s="64"/>
      <c r="K6" s="66">
        <v>36350</v>
      </c>
      <c r="L6" s="64"/>
      <c r="M6" s="66">
        <v>706749</v>
      </c>
      <c r="N6" s="64"/>
      <c r="O6" s="66">
        <v>960263</v>
      </c>
      <c r="P6" s="64"/>
      <c r="Q6" s="66">
        <v>16280475</v>
      </c>
      <c r="R6" s="64"/>
      <c r="S6" s="64">
        <v>31465726</v>
      </c>
      <c r="T6" s="64"/>
    </row>
    <row r="7" spans="1:22" hidden="1" x14ac:dyDescent="0.25">
      <c r="C7" s="64"/>
      <c r="D7" s="64"/>
      <c r="E7" s="63"/>
      <c r="F7" s="64"/>
      <c r="G7" s="63"/>
      <c r="H7" s="64"/>
      <c r="I7" s="63"/>
      <c r="J7" s="64"/>
      <c r="K7" s="63"/>
      <c r="L7" s="64"/>
      <c r="M7" s="64"/>
      <c r="N7" s="64"/>
      <c r="O7" s="64"/>
      <c r="P7" s="64"/>
      <c r="Q7" s="64"/>
      <c r="R7" s="64"/>
      <c r="S7" s="63"/>
      <c r="T7" s="64"/>
    </row>
    <row r="8" spans="1:22" hidden="1" x14ac:dyDescent="0.25">
      <c r="A8" s="65" t="s">
        <v>61</v>
      </c>
      <c r="C8" s="63">
        <v>0</v>
      </c>
      <c r="D8" s="64"/>
      <c r="E8" s="63">
        <v>0</v>
      </c>
      <c r="F8" s="64"/>
      <c r="G8" s="63">
        <v>0</v>
      </c>
      <c r="H8" s="64"/>
      <c r="I8" s="63">
        <v>0</v>
      </c>
      <c r="J8" s="64"/>
      <c r="K8" s="63">
        <v>0</v>
      </c>
      <c r="L8" s="64"/>
      <c r="M8" s="63">
        <v>0</v>
      </c>
      <c r="N8" s="64"/>
      <c r="O8" s="63">
        <v>0</v>
      </c>
      <c r="P8" s="64"/>
      <c r="Q8" s="66">
        <v>3055040</v>
      </c>
      <c r="R8" s="64"/>
      <c r="S8" s="66">
        <v>3055040</v>
      </c>
      <c r="T8" s="64"/>
    </row>
    <row r="9" spans="1:22" hidden="1" x14ac:dyDescent="0.25">
      <c r="C9" s="64"/>
      <c r="D9" s="64"/>
      <c r="E9" s="63"/>
      <c r="F9" s="64"/>
      <c r="G9" s="63"/>
      <c r="H9" s="64"/>
      <c r="I9" s="63"/>
      <c r="J9" s="64"/>
      <c r="K9" s="63"/>
      <c r="L9" s="64"/>
      <c r="M9" s="64"/>
      <c r="N9" s="64"/>
      <c r="O9" s="64"/>
      <c r="P9" s="64"/>
      <c r="Q9" s="64"/>
      <c r="R9" s="64"/>
      <c r="S9" s="63"/>
      <c r="T9" s="64"/>
    </row>
    <row r="10" spans="1:22" hidden="1" x14ac:dyDescent="0.25">
      <c r="A10" s="67" t="s">
        <v>85</v>
      </c>
      <c r="C10" s="68">
        <v>0</v>
      </c>
      <c r="E10" s="68">
        <v>0</v>
      </c>
      <c r="G10" s="68">
        <v>305504</v>
      </c>
      <c r="I10" s="68">
        <v>0</v>
      </c>
      <c r="K10" s="68">
        <v>0</v>
      </c>
      <c r="M10" s="68">
        <v>0</v>
      </c>
      <c r="O10" s="68">
        <v>0</v>
      </c>
      <c r="Q10" s="66">
        <v>-305504</v>
      </c>
      <c r="S10" s="66">
        <v>0</v>
      </c>
    </row>
    <row r="11" spans="1:22" hidden="1" x14ac:dyDescent="0.25">
      <c r="C11" s="69"/>
      <c r="E11" s="63"/>
      <c r="G11" s="63"/>
      <c r="I11" s="63"/>
      <c r="K11" s="63"/>
      <c r="M11" s="69"/>
      <c r="O11" s="69"/>
      <c r="Q11" s="69"/>
      <c r="S11" s="69"/>
    </row>
    <row r="12" spans="1:22" x14ac:dyDescent="0.25">
      <c r="A12" s="65" t="s">
        <v>86</v>
      </c>
      <c r="C12" s="91">
        <v>23879352</v>
      </c>
      <c r="D12" s="47"/>
      <c r="E12" s="91">
        <v>705936</v>
      </c>
      <c r="F12" s="47"/>
      <c r="G12" s="91">
        <v>3982138</v>
      </c>
      <c r="H12" s="47"/>
      <c r="I12" s="91">
        <v>34797</v>
      </c>
      <c r="J12" s="47"/>
      <c r="K12" s="92">
        <v>-495802</v>
      </c>
      <c r="L12" s="47"/>
      <c r="M12" s="91">
        <v>227072</v>
      </c>
      <c r="N12" s="47"/>
      <c r="O12" s="92">
        <v>-3202431</v>
      </c>
      <c r="P12" s="47"/>
      <c r="Q12" s="91">
        <v>38523084</v>
      </c>
      <c r="R12" s="47"/>
      <c r="S12" s="91">
        <v>63654146</v>
      </c>
      <c r="T12" s="65"/>
      <c r="V12" s="70"/>
    </row>
    <row r="13" spans="1:22" ht="4.3499999999999996" customHeight="1" x14ac:dyDescent="0.25">
      <c r="A13" s="68"/>
      <c r="B13" s="68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68"/>
      <c r="U13" s="68"/>
      <c r="V13" s="68"/>
    </row>
    <row r="14" spans="1:22" ht="22.5" x14ac:dyDescent="0.25">
      <c r="A14" s="71" t="s">
        <v>87</v>
      </c>
      <c r="B14" s="72"/>
      <c r="C14" s="92">
        <v>6127345</v>
      </c>
      <c r="D14" s="94"/>
      <c r="E14" s="95"/>
      <c r="F14" s="94"/>
      <c r="G14" s="95"/>
      <c r="H14" s="94"/>
      <c r="I14" s="95"/>
      <c r="J14" s="94"/>
      <c r="K14" s="95"/>
      <c r="L14" s="94"/>
      <c r="M14" s="95"/>
      <c r="N14" s="94"/>
      <c r="O14" s="95"/>
      <c r="P14" s="94"/>
      <c r="Q14" s="95">
        <v>-6127345</v>
      </c>
      <c r="R14" s="94"/>
      <c r="S14" s="95">
        <f>SUM(C14:Q14)</f>
        <v>0</v>
      </c>
      <c r="T14" s="68"/>
      <c r="U14" s="68"/>
      <c r="V14" s="68"/>
    </row>
    <row r="15" spans="1:22" ht="5.0999999999999996" customHeight="1" x14ac:dyDescent="0.25">
      <c r="A15" s="68"/>
      <c r="B15" s="68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68"/>
      <c r="U15" s="68"/>
      <c r="V15" s="68"/>
    </row>
    <row r="16" spans="1:22" x14ac:dyDescent="0.25">
      <c r="A16" s="65" t="s">
        <v>85</v>
      </c>
      <c r="C16" s="92"/>
      <c r="D16" s="91"/>
      <c r="E16" s="92"/>
      <c r="F16" s="91"/>
      <c r="G16" s="92">
        <v>680816</v>
      </c>
      <c r="H16" s="91"/>
      <c r="I16" s="92"/>
      <c r="J16" s="91"/>
      <c r="K16" s="92"/>
      <c r="L16" s="91"/>
      <c r="M16" s="92"/>
      <c r="N16" s="91"/>
      <c r="O16" s="92"/>
      <c r="P16" s="91"/>
      <c r="Q16" s="92">
        <v>-680816</v>
      </c>
      <c r="R16" s="91"/>
      <c r="S16" s="92">
        <f>SUM(C16:Q16)</f>
        <v>0</v>
      </c>
      <c r="T16" s="64"/>
      <c r="V16" s="66"/>
    </row>
    <row r="17" spans="1:22" ht="4.3499999999999996" customHeight="1" x14ac:dyDescent="0.25"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91"/>
      <c r="Q17" s="92"/>
      <c r="R17" s="91"/>
      <c r="S17" s="91"/>
      <c r="T17" s="64"/>
    </row>
    <row r="18" spans="1:22" x14ac:dyDescent="0.25">
      <c r="A18" s="65" t="s">
        <v>88</v>
      </c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91"/>
      <c r="Q18" s="92">
        <f>476468-29500</f>
        <v>446968</v>
      </c>
      <c r="R18" s="91"/>
      <c r="S18" s="92">
        <f>SUM(C18:Q18)</f>
        <v>446968</v>
      </c>
      <c r="T18" s="64"/>
      <c r="V18" s="66"/>
    </row>
    <row r="19" spans="1:22" ht="4.3499999999999996" customHeight="1" x14ac:dyDescent="0.25"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91"/>
      <c r="Q19" s="92"/>
      <c r="R19" s="91"/>
      <c r="S19" s="91"/>
      <c r="T19" s="64"/>
    </row>
    <row r="20" spans="1:22" ht="33.75" x14ac:dyDescent="0.25">
      <c r="A20" s="71" t="s">
        <v>89</v>
      </c>
      <c r="C20" s="92"/>
      <c r="D20" s="91"/>
      <c r="E20" s="92">
        <v>-705016</v>
      </c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91"/>
      <c r="Q20" s="92"/>
      <c r="R20" s="91"/>
      <c r="S20" s="92">
        <f>SUM(C20:Q20)</f>
        <v>-705016</v>
      </c>
      <c r="T20" s="64"/>
      <c r="V20" s="66"/>
    </row>
    <row r="21" spans="1:22" ht="4.3499999999999996" customHeight="1" x14ac:dyDescent="0.25"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91"/>
      <c r="Q21" s="92"/>
      <c r="R21" s="91"/>
      <c r="S21" s="91"/>
      <c r="T21" s="64"/>
    </row>
    <row r="22" spans="1:22" x14ac:dyDescent="0.25">
      <c r="A22" s="65" t="s">
        <v>90</v>
      </c>
      <c r="C22" s="92"/>
      <c r="D22" s="91"/>
      <c r="E22" s="92"/>
      <c r="F22" s="91"/>
      <c r="G22" s="92"/>
      <c r="H22" s="91"/>
      <c r="I22" s="92"/>
      <c r="J22" s="91"/>
      <c r="K22" s="92">
        <v>1849659</v>
      </c>
      <c r="L22" s="91"/>
      <c r="M22" s="92"/>
      <c r="N22" s="91"/>
      <c r="O22" s="92"/>
      <c r="P22" s="91"/>
      <c r="Q22" s="92">
        <v>5595545</v>
      </c>
      <c r="R22" s="91"/>
      <c r="S22" s="92">
        <f>SUM(C22:Q22)</f>
        <v>7445204</v>
      </c>
      <c r="T22" s="64"/>
      <c r="U22" s="73"/>
      <c r="V22" s="66"/>
    </row>
    <row r="23" spans="1:22" ht="4.3499999999999996" customHeight="1" x14ac:dyDescent="0.25"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22" x14ac:dyDescent="0.25">
      <c r="A24" s="65" t="s">
        <v>91</v>
      </c>
      <c r="C24" s="96">
        <f>SUM(C12:C22)</f>
        <v>30006697</v>
      </c>
      <c r="D24" s="47"/>
      <c r="E24" s="96">
        <f>SUM(E12:E22)</f>
        <v>920</v>
      </c>
      <c r="F24" s="47"/>
      <c r="G24" s="96">
        <f>SUM(G12:G22)</f>
        <v>4662954</v>
      </c>
      <c r="H24" s="47"/>
      <c r="I24" s="96">
        <f>SUM(I12:I22)</f>
        <v>34797</v>
      </c>
      <c r="J24" s="47"/>
      <c r="K24" s="96">
        <f>SUM(K12:K22)</f>
        <v>1353857</v>
      </c>
      <c r="L24" s="47"/>
      <c r="M24" s="96">
        <f>SUM(M12:M22)</f>
        <v>227072</v>
      </c>
      <c r="N24" s="47"/>
      <c r="O24" s="96">
        <f>SUM(O12:O22)</f>
        <v>-3202431</v>
      </c>
      <c r="P24" s="47"/>
      <c r="Q24" s="97">
        <f>SUM(Q12:Q22)</f>
        <v>37757436</v>
      </c>
      <c r="R24" s="47"/>
      <c r="S24" s="97">
        <f>SUM(S12:S22)</f>
        <v>70841302</v>
      </c>
      <c r="T24" s="65"/>
      <c r="U24" s="25"/>
      <c r="V24" s="70"/>
    </row>
    <row r="25" spans="1:22" ht="4.9000000000000004" customHeight="1" x14ac:dyDescent="0.25"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65"/>
    </row>
    <row r="26" spans="1:22" x14ac:dyDescent="0.25">
      <c r="A26" s="71" t="s">
        <v>92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>
        <v>854455</v>
      </c>
      <c r="R26" s="92"/>
      <c r="S26" s="92">
        <f>SUM(C26:Q26)</f>
        <v>854455</v>
      </c>
      <c r="T26" s="65"/>
    </row>
    <row r="27" spans="1:22" ht="4.9000000000000004" customHeight="1" x14ac:dyDescent="0.25"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65"/>
    </row>
    <row r="28" spans="1:22" ht="22.5" x14ac:dyDescent="0.25">
      <c r="A28" s="71" t="s">
        <v>93</v>
      </c>
      <c r="C28" s="92">
        <v>5035990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>
        <v>-5035990</v>
      </c>
      <c r="R28" s="92"/>
      <c r="S28" s="92">
        <f>SUM(C28:Q28)</f>
        <v>0</v>
      </c>
      <c r="T28" s="65"/>
    </row>
    <row r="29" spans="1:22" ht="4.9000000000000004" customHeight="1" x14ac:dyDescent="0.25"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65"/>
    </row>
    <row r="30" spans="1:22" x14ac:dyDescent="0.25">
      <c r="A30" s="65" t="s">
        <v>85</v>
      </c>
      <c r="C30" s="92"/>
      <c r="D30" s="91"/>
      <c r="E30" s="92"/>
      <c r="F30" s="91"/>
      <c r="G30" s="92">
        <v>559555</v>
      </c>
      <c r="H30" s="91"/>
      <c r="I30" s="92"/>
      <c r="J30" s="91"/>
      <c r="K30" s="92"/>
      <c r="L30" s="91"/>
      <c r="M30" s="92"/>
      <c r="N30" s="91"/>
      <c r="O30" s="92"/>
      <c r="P30" s="91"/>
      <c r="Q30" s="92">
        <v>-559555</v>
      </c>
      <c r="R30" s="91"/>
      <c r="S30" s="92">
        <f>SUM(C30:Q30)</f>
        <v>0</v>
      </c>
      <c r="T30" s="64"/>
      <c r="V30" s="66"/>
    </row>
    <row r="31" spans="1:22" ht="4.9000000000000004" customHeight="1" x14ac:dyDescent="0.25"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65"/>
    </row>
    <row r="32" spans="1:22" x14ac:dyDescent="0.25">
      <c r="A32" s="65" t="s">
        <v>94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>
        <v>251108</v>
      </c>
      <c r="R32" s="92"/>
      <c r="S32" s="92">
        <f>SUM(C32:Q32)</f>
        <v>251108</v>
      </c>
      <c r="T32" s="65"/>
    </row>
    <row r="33" spans="1:23" ht="4.9000000000000004" customHeight="1" x14ac:dyDescent="0.25"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65"/>
    </row>
    <row r="34" spans="1:23" x14ac:dyDescent="0.25">
      <c r="A34" s="65" t="s">
        <v>90</v>
      </c>
      <c r="C34" s="92"/>
      <c r="D34" s="92"/>
      <c r="E34" s="92"/>
      <c r="F34" s="92"/>
      <c r="G34" s="92"/>
      <c r="H34" s="92"/>
      <c r="I34" s="92"/>
      <c r="J34" s="92"/>
      <c r="K34" s="92">
        <v>70086</v>
      </c>
      <c r="L34" s="92"/>
      <c r="M34" s="92"/>
      <c r="N34" s="92"/>
      <c r="O34" s="92"/>
      <c r="P34" s="92"/>
      <c r="Q34" s="92">
        <v>9390028</v>
      </c>
      <c r="R34" s="92"/>
      <c r="S34" s="92">
        <f>SUM(C34:Q34)</f>
        <v>9460114</v>
      </c>
      <c r="T34" s="65"/>
    </row>
    <row r="35" spans="1:23" ht="4.9000000000000004" customHeight="1" x14ac:dyDescent="0.25"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65"/>
      <c r="U35" s="25"/>
      <c r="V35" s="25"/>
      <c r="W35" s="25"/>
    </row>
    <row r="36" spans="1:23" ht="18.600000000000001" customHeight="1" x14ac:dyDescent="0.25">
      <c r="A36" s="65" t="s">
        <v>95</v>
      </c>
      <c r="C36" s="96">
        <f>SUM(C24:C34)</f>
        <v>35042687</v>
      </c>
      <c r="D36" s="47"/>
      <c r="E36" s="96">
        <f>SUM(E24:E34)</f>
        <v>920</v>
      </c>
      <c r="F36" s="47"/>
      <c r="G36" s="96">
        <f>SUM(G24:G34)</f>
        <v>5222509</v>
      </c>
      <c r="H36" s="47"/>
      <c r="I36" s="96">
        <f>SUM(I24:I34)</f>
        <v>34797</v>
      </c>
      <c r="J36" s="47"/>
      <c r="K36" s="96">
        <f>SUM(K24:K34)</f>
        <v>1423943</v>
      </c>
      <c r="L36" s="47"/>
      <c r="M36" s="96">
        <f>SUM(M24:M34)</f>
        <v>227072</v>
      </c>
      <c r="N36" s="47"/>
      <c r="O36" s="96">
        <f>SUM(O24:O34)</f>
        <v>-3202431</v>
      </c>
      <c r="P36" s="47"/>
      <c r="Q36" s="97">
        <f>SUM(Q24:Q34)</f>
        <v>42657482</v>
      </c>
      <c r="R36" s="47"/>
      <c r="S36" s="97">
        <f>SUM(S24:S34)</f>
        <v>81406979</v>
      </c>
      <c r="T36" s="65"/>
      <c r="U36" s="25"/>
      <c r="V36" s="70"/>
      <c r="W36" s="25"/>
    </row>
    <row r="37" spans="1:23" ht="6.75" customHeight="1" x14ac:dyDescent="0.25"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5"/>
    </row>
    <row r="38" spans="1:23" x14ac:dyDescent="0.25">
      <c r="A38" s="71" t="s">
        <v>92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>
        <v>0</v>
      </c>
      <c r="P38" s="92"/>
      <c r="Q38" s="92"/>
      <c r="R38" s="92"/>
      <c r="S38" s="92">
        <f>SUM(C38:Q38)</f>
        <v>0</v>
      </c>
      <c r="T38" s="65"/>
    </row>
    <row r="39" spans="1:23" ht="5.25" customHeight="1" x14ac:dyDescent="0.25"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5"/>
    </row>
    <row r="40" spans="1:23" ht="22.5" x14ac:dyDescent="0.25">
      <c r="A40" s="71" t="s">
        <v>3068</v>
      </c>
      <c r="C40" s="92">
        <v>2100000</v>
      </c>
      <c r="D40" s="92"/>
      <c r="E40" s="92">
        <v>6115000</v>
      </c>
      <c r="F40" s="92"/>
      <c r="G40" s="92"/>
      <c r="H40" s="92"/>
      <c r="I40" s="92"/>
      <c r="J40" s="92"/>
      <c r="L40" s="92"/>
      <c r="M40" s="92"/>
      <c r="N40" s="92"/>
      <c r="O40" s="92"/>
      <c r="P40" s="92"/>
      <c r="Q40" s="92">
        <v>-11394528.359999999</v>
      </c>
      <c r="R40" s="92"/>
      <c r="S40" s="92">
        <f>SUM(C40:Q40)</f>
        <v>-3179528.3599999994</v>
      </c>
      <c r="T40" s="65"/>
    </row>
    <row r="41" spans="1:23" ht="6" customHeight="1" x14ac:dyDescent="0.25"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65"/>
    </row>
    <row r="42" spans="1:23" x14ac:dyDescent="0.25">
      <c r="A42" s="65" t="s">
        <v>85</v>
      </c>
      <c r="C42" s="92"/>
      <c r="D42" s="91"/>
      <c r="E42" s="92"/>
      <c r="F42" s="91"/>
      <c r="G42" s="92">
        <v>912852.36</v>
      </c>
      <c r="H42" s="91"/>
      <c r="I42" s="92"/>
      <c r="J42" s="91"/>
      <c r="K42" s="92"/>
      <c r="L42" s="91"/>
      <c r="M42" s="92"/>
      <c r="N42" s="91"/>
      <c r="O42" s="92"/>
      <c r="P42" s="91"/>
      <c r="Q42" s="92"/>
      <c r="R42" s="91"/>
      <c r="S42" s="92">
        <f>SUM(C42:Q42)</f>
        <v>912852.36</v>
      </c>
      <c r="T42" s="65"/>
    </row>
    <row r="43" spans="1:23" ht="6.7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1:23" x14ac:dyDescent="0.25">
      <c r="A44" s="65" t="s">
        <v>94</v>
      </c>
      <c r="C44" s="92">
        <v>675.18</v>
      </c>
      <c r="D44" s="92"/>
      <c r="E44" s="92">
        <v>0.74</v>
      </c>
      <c r="F44" s="92"/>
      <c r="G44" s="92"/>
      <c r="H44" s="92"/>
      <c r="I44" s="92">
        <v>0.38</v>
      </c>
      <c r="J44" s="92"/>
      <c r="K44" s="92"/>
      <c r="L44" s="92"/>
      <c r="M44" s="92">
        <v>-0.37</v>
      </c>
      <c r="N44" s="92"/>
      <c r="O44" s="92"/>
      <c r="P44" s="92"/>
      <c r="Q44" s="92"/>
      <c r="R44" s="92"/>
      <c r="S44" s="92">
        <f>SUM(C44:Q44)</f>
        <v>675.93</v>
      </c>
    </row>
    <row r="45" spans="1:23" ht="4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1:23" x14ac:dyDescent="0.25">
      <c r="A46" s="65" t="s">
        <v>90</v>
      </c>
      <c r="C46" s="92"/>
      <c r="D46" s="92"/>
      <c r="E46" s="92"/>
      <c r="F46" s="92"/>
      <c r="G46" s="92"/>
      <c r="H46" s="92"/>
      <c r="I46" s="92"/>
      <c r="J46" s="92"/>
      <c r="K46" s="92">
        <v>495802</v>
      </c>
      <c r="L46" s="92"/>
      <c r="M46" s="92"/>
      <c r="N46" s="92"/>
      <c r="O46" s="92"/>
      <c r="P46" s="92"/>
      <c r="Q46" s="92">
        <v>26760022.300000001</v>
      </c>
      <c r="R46" s="92"/>
      <c r="S46" s="92">
        <f>SUM(C46:Q46)</f>
        <v>27255824.300000001</v>
      </c>
    </row>
    <row r="47" spans="1:23" ht="6" customHeight="1" x14ac:dyDescent="0.25"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</row>
    <row r="48" spans="1:23" ht="15.75" thickBot="1" x14ac:dyDescent="0.3">
      <c r="A48" s="65" t="s">
        <v>3067</v>
      </c>
      <c r="C48" s="99">
        <f>SUM(C36:C46)</f>
        <v>37143362.18</v>
      </c>
      <c r="D48" s="98"/>
      <c r="E48" s="99">
        <f>SUM(E36:E46)</f>
        <v>6115920.7400000002</v>
      </c>
      <c r="F48" s="98"/>
      <c r="G48" s="99">
        <f>SUM(G36:G46)</f>
        <v>6135361.3600000003</v>
      </c>
      <c r="H48" s="98"/>
      <c r="I48" s="99">
        <f>SUM(I36:I46)</f>
        <v>34797.379999999997</v>
      </c>
      <c r="J48" s="98"/>
      <c r="K48" s="99">
        <f>SUM(K36:K46)</f>
        <v>1919745</v>
      </c>
      <c r="L48" s="98"/>
      <c r="M48" s="99">
        <f>SUM(M36:M46)</f>
        <v>227071.63</v>
      </c>
      <c r="N48" s="98"/>
      <c r="O48" s="99">
        <f>SUM(O36:O46)</f>
        <v>-3202431</v>
      </c>
      <c r="P48" s="98"/>
      <c r="Q48" s="99">
        <f>SUM(Q36:Q46)</f>
        <v>58022975.939999998</v>
      </c>
      <c r="R48" s="98"/>
      <c r="S48" s="99">
        <f>SUM(S36:S46)</f>
        <v>106396803.23</v>
      </c>
    </row>
    <row r="49" spans="2:19" ht="15.75" thickTop="1" x14ac:dyDescent="0.25"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</row>
    <row r="50" spans="2:19" x14ac:dyDescent="0.25">
      <c r="C50" s="100"/>
    </row>
    <row r="51" spans="2:19" x14ac:dyDescent="0.25">
      <c r="E51" s="100"/>
    </row>
    <row r="53" spans="2:19" x14ac:dyDescent="0.25">
      <c r="B53" s="81"/>
      <c r="C53" s="79"/>
      <c r="E53" s="47"/>
      <c r="G53" s="100"/>
    </row>
    <row r="54" spans="2:19" x14ac:dyDescent="0.25">
      <c r="B54" s="81"/>
      <c r="C54" s="79"/>
      <c r="E54" s="47"/>
      <c r="G54" s="100"/>
    </row>
    <row r="55" spans="2:19" x14ac:dyDescent="0.25">
      <c r="B55" s="81"/>
      <c r="C55" s="79"/>
      <c r="E55" s="100"/>
      <c r="G55" s="100"/>
      <c r="I55" s="75"/>
      <c r="K55" s="100"/>
    </row>
    <row r="56" spans="2:19" x14ac:dyDescent="0.25">
      <c r="B56" s="81"/>
      <c r="C56" s="79"/>
      <c r="G56" s="75"/>
      <c r="I56" s="75"/>
      <c r="K56" s="100"/>
    </row>
    <row r="57" spans="2:19" x14ac:dyDescent="0.25">
      <c r="G57" s="75"/>
      <c r="I57" s="75"/>
      <c r="K57" s="100"/>
    </row>
    <row r="58" spans="2:19" x14ac:dyDescent="0.25">
      <c r="G58" s="76"/>
    </row>
    <row r="59" spans="2:19" x14ac:dyDescent="0.25">
      <c r="G59" s="76"/>
    </row>
    <row r="60" spans="2:19" x14ac:dyDescent="0.25">
      <c r="G60" s="76"/>
    </row>
    <row r="61" spans="2:19" x14ac:dyDescent="0.25">
      <c r="G61" s="76"/>
    </row>
    <row r="62" spans="2:19" x14ac:dyDescent="0.25">
      <c r="G62" s="75"/>
      <c r="I62" s="100"/>
    </row>
  </sheetData>
  <mergeCells count="2">
    <mergeCell ref="M1:Q1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A909-611C-4AED-BF00-E7CBDA32D60F}">
  <dimension ref="A1:B1397"/>
  <sheetViews>
    <sheetView topLeftCell="A1154" workbookViewId="0">
      <selection activeCell="D1180" sqref="D1180"/>
    </sheetView>
  </sheetViews>
  <sheetFormatPr defaultColWidth="11.42578125" defaultRowHeight="15" x14ac:dyDescent="0.25"/>
  <cols>
    <col min="1" max="1" width="14.5703125" bestFit="1" customWidth="1"/>
    <col min="2" max="2" width="42.42578125" bestFit="1" customWidth="1"/>
  </cols>
  <sheetData>
    <row r="1" spans="1:2" x14ac:dyDescent="0.25">
      <c r="A1" s="77" t="s">
        <v>103</v>
      </c>
      <c r="B1" s="77" t="s">
        <v>2843</v>
      </c>
    </row>
    <row r="2" spans="1:2" x14ac:dyDescent="0.25">
      <c r="A2" s="77" t="s">
        <v>105</v>
      </c>
      <c r="B2" s="77" t="s">
        <v>2843</v>
      </c>
    </row>
    <row r="3" spans="1:2" x14ac:dyDescent="0.25">
      <c r="A3" s="77" t="s">
        <v>107</v>
      </c>
      <c r="B3" s="77" t="s">
        <v>2843</v>
      </c>
    </row>
    <row r="4" spans="1:2" x14ac:dyDescent="0.25">
      <c r="A4" s="77" t="s">
        <v>109</v>
      </c>
      <c r="B4" s="77" t="s">
        <v>2843</v>
      </c>
    </row>
    <row r="5" spans="1:2" x14ac:dyDescent="0.25">
      <c r="A5" s="77" t="s">
        <v>111</v>
      </c>
      <c r="B5" s="77" t="s">
        <v>2843</v>
      </c>
    </row>
    <row r="6" spans="1:2" x14ac:dyDescent="0.25">
      <c r="A6" s="77" t="s">
        <v>113</v>
      </c>
      <c r="B6" s="77" t="s">
        <v>2843</v>
      </c>
    </row>
    <row r="7" spans="1:2" x14ac:dyDescent="0.25">
      <c r="A7" s="77" t="s">
        <v>115</v>
      </c>
      <c r="B7" s="77" t="s">
        <v>2843</v>
      </c>
    </row>
    <row r="8" spans="1:2" x14ac:dyDescent="0.25">
      <c r="A8" s="77" t="s">
        <v>117</v>
      </c>
      <c r="B8" s="77" t="s">
        <v>2843</v>
      </c>
    </row>
    <row r="9" spans="1:2" x14ac:dyDescent="0.25">
      <c r="A9" s="77" t="s">
        <v>119</v>
      </c>
      <c r="B9" s="77" t="s">
        <v>2843</v>
      </c>
    </row>
    <row r="10" spans="1:2" x14ac:dyDescent="0.25">
      <c r="A10" s="77" t="s">
        <v>121</v>
      </c>
      <c r="B10" s="77" t="s">
        <v>2843</v>
      </c>
    </row>
    <row r="11" spans="1:2" x14ac:dyDescent="0.25">
      <c r="A11" s="77" t="s">
        <v>123</v>
      </c>
      <c r="B11" s="77" t="s">
        <v>2843</v>
      </c>
    </row>
    <row r="12" spans="1:2" x14ac:dyDescent="0.25">
      <c r="A12" s="77" t="s">
        <v>125</v>
      </c>
      <c r="B12" s="77" t="s">
        <v>2843</v>
      </c>
    </row>
    <row r="13" spans="1:2" x14ac:dyDescent="0.25">
      <c r="A13" s="77" t="s">
        <v>127</v>
      </c>
      <c r="B13" s="77" t="s">
        <v>2843</v>
      </c>
    </row>
    <row r="14" spans="1:2" x14ac:dyDescent="0.25">
      <c r="A14" s="78" t="s">
        <v>131</v>
      </c>
      <c r="B14" s="78" t="s">
        <v>2843</v>
      </c>
    </row>
    <row r="15" spans="1:2" x14ac:dyDescent="0.25">
      <c r="A15" s="78" t="s">
        <v>133</v>
      </c>
      <c r="B15" s="78" t="s">
        <v>2843</v>
      </c>
    </row>
    <row r="16" spans="1:2" x14ac:dyDescent="0.25">
      <c r="A16" s="78" t="s">
        <v>135</v>
      </c>
      <c r="B16" s="78" t="s">
        <v>2843</v>
      </c>
    </row>
    <row r="17" spans="1:2" x14ac:dyDescent="0.25">
      <c r="A17" s="78" t="s">
        <v>137</v>
      </c>
      <c r="B17" s="78" t="s">
        <v>2843</v>
      </c>
    </row>
    <row r="18" spans="1:2" x14ac:dyDescent="0.25">
      <c r="A18" s="78" t="s">
        <v>139</v>
      </c>
      <c r="B18" s="78" t="s">
        <v>2843</v>
      </c>
    </row>
    <row r="19" spans="1:2" x14ac:dyDescent="0.25">
      <c r="A19" s="78" t="s">
        <v>141</v>
      </c>
      <c r="B19" s="78" t="s">
        <v>2843</v>
      </c>
    </row>
    <row r="20" spans="1:2" x14ac:dyDescent="0.25">
      <c r="A20" s="78" t="s">
        <v>143</v>
      </c>
      <c r="B20" s="78" t="s">
        <v>2843</v>
      </c>
    </row>
    <row r="21" spans="1:2" x14ac:dyDescent="0.25">
      <c r="A21" s="78" t="s">
        <v>145</v>
      </c>
      <c r="B21" s="78" t="s">
        <v>2843</v>
      </c>
    </row>
    <row r="22" spans="1:2" x14ac:dyDescent="0.25">
      <c r="A22" s="78" t="s">
        <v>147</v>
      </c>
      <c r="B22" s="78" t="s">
        <v>2843</v>
      </c>
    </row>
    <row r="23" spans="1:2" x14ac:dyDescent="0.25">
      <c r="A23" s="78" t="s">
        <v>149</v>
      </c>
      <c r="B23" s="78" t="s">
        <v>2843</v>
      </c>
    </row>
    <row r="24" spans="1:2" x14ac:dyDescent="0.25">
      <c r="A24" s="78" t="s">
        <v>151</v>
      </c>
      <c r="B24" s="78" t="s">
        <v>2843</v>
      </c>
    </row>
    <row r="25" spans="1:2" x14ac:dyDescent="0.25">
      <c r="A25" s="78" t="s">
        <v>2844</v>
      </c>
      <c r="B25" s="78" t="s">
        <v>2843</v>
      </c>
    </row>
    <row r="26" spans="1:2" x14ac:dyDescent="0.25">
      <c r="A26" s="78" t="s">
        <v>155</v>
      </c>
      <c r="B26" s="78" t="s">
        <v>2843</v>
      </c>
    </row>
    <row r="27" spans="1:2" x14ac:dyDescent="0.25">
      <c r="A27" s="78" t="s">
        <v>157</v>
      </c>
      <c r="B27" s="78" t="s">
        <v>2843</v>
      </c>
    </row>
    <row r="28" spans="1:2" x14ac:dyDescent="0.25">
      <c r="A28" s="78" t="s">
        <v>159</v>
      </c>
      <c r="B28" s="78" t="s">
        <v>2843</v>
      </c>
    </row>
    <row r="29" spans="1:2" x14ac:dyDescent="0.25">
      <c r="A29" s="78" t="s">
        <v>161</v>
      </c>
      <c r="B29" s="78" t="s">
        <v>2843</v>
      </c>
    </row>
    <row r="30" spans="1:2" x14ac:dyDescent="0.25">
      <c r="A30" s="78" t="s">
        <v>163</v>
      </c>
      <c r="B30" s="78" t="s">
        <v>2843</v>
      </c>
    </row>
    <row r="31" spans="1:2" x14ac:dyDescent="0.25">
      <c r="A31" s="78" t="s">
        <v>165</v>
      </c>
      <c r="B31" s="78" t="s">
        <v>2843</v>
      </c>
    </row>
    <row r="32" spans="1:2" x14ac:dyDescent="0.25">
      <c r="A32" s="78" t="s">
        <v>167</v>
      </c>
      <c r="B32" s="78" t="s">
        <v>2843</v>
      </c>
    </row>
    <row r="33" spans="1:2" x14ac:dyDescent="0.25">
      <c r="A33" s="78" t="s">
        <v>169</v>
      </c>
      <c r="B33" s="78" t="s">
        <v>2843</v>
      </c>
    </row>
    <row r="34" spans="1:2" x14ac:dyDescent="0.25">
      <c r="A34" s="78" t="s">
        <v>2845</v>
      </c>
      <c r="B34" s="78" t="s">
        <v>2843</v>
      </c>
    </row>
    <row r="35" spans="1:2" x14ac:dyDescent="0.25">
      <c r="A35" s="78" t="s">
        <v>173</v>
      </c>
      <c r="B35" s="78" t="s">
        <v>2843</v>
      </c>
    </row>
    <row r="36" spans="1:2" x14ac:dyDescent="0.25">
      <c r="A36" s="78" t="s">
        <v>175</v>
      </c>
      <c r="B36" s="78" t="s">
        <v>2843</v>
      </c>
    </row>
    <row r="37" spans="1:2" x14ac:dyDescent="0.25">
      <c r="A37" s="78" t="s">
        <v>2846</v>
      </c>
      <c r="B37" s="78" t="s">
        <v>2843</v>
      </c>
    </row>
    <row r="38" spans="1:2" x14ac:dyDescent="0.25">
      <c r="A38" s="78" t="s">
        <v>177</v>
      </c>
      <c r="B38" s="78" t="s">
        <v>2843</v>
      </c>
    </row>
    <row r="39" spans="1:2" x14ac:dyDescent="0.25">
      <c r="A39" s="78" t="s">
        <v>179</v>
      </c>
      <c r="B39" s="78" t="s">
        <v>2843</v>
      </c>
    </row>
    <row r="40" spans="1:2" x14ac:dyDescent="0.25">
      <c r="A40" s="78" t="s">
        <v>185</v>
      </c>
      <c r="B40" s="78" t="s">
        <v>10</v>
      </c>
    </row>
    <row r="41" spans="1:2" x14ac:dyDescent="0.25">
      <c r="A41" s="78" t="s">
        <v>187</v>
      </c>
      <c r="B41" s="78" t="s">
        <v>10</v>
      </c>
    </row>
    <row r="42" spans="1:2" x14ac:dyDescent="0.25">
      <c r="A42" s="78" t="s">
        <v>189</v>
      </c>
      <c r="B42" s="78" t="s">
        <v>10</v>
      </c>
    </row>
    <row r="43" spans="1:2" x14ac:dyDescent="0.25">
      <c r="A43" s="78" t="s">
        <v>193</v>
      </c>
      <c r="B43" s="78" t="s">
        <v>10</v>
      </c>
    </row>
    <row r="44" spans="1:2" x14ac:dyDescent="0.25">
      <c r="A44" s="78" t="s">
        <v>195</v>
      </c>
      <c r="B44" s="78" t="s">
        <v>10</v>
      </c>
    </row>
    <row r="45" spans="1:2" x14ac:dyDescent="0.25">
      <c r="A45" s="78" t="s">
        <v>197</v>
      </c>
      <c r="B45" s="78" t="s">
        <v>10</v>
      </c>
    </row>
    <row r="46" spans="1:2" x14ac:dyDescent="0.25">
      <c r="A46" s="78" t="s">
        <v>201</v>
      </c>
      <c r="B46" s="78" t="s">
        <v>10</v>
      </c>
    </row>
    <row r="47" spans="1:2" x14ac:dyDescent="0.25">
      <c r="A47" s="78" t="s">
        <v>203</v>
      </c>
      <c r="B47" s="78" t="s">
        <v>2847</v>
      </c>
    </row>
    <row r="48" spans="1:2" x14ac:dyDescent="0.25">
      <c r="A48" s="78" t="s">
        <v>205</v>
      </c>
      <c r="B48" s="78" t="s">
        <v>2848</v>
      </c>
    </row>
    <row r="49" spans="1:2" x14ac:dyDescent="0.25">
      <c r="A49" s="78" t="s">
        <v>207</v>
      </c>
      <c r="B49" s="78" t="s">
        <v>2847</v>
      </c>
    </row>
    <row r="50" spans="1:2" x14ac:dyDescent="0.25">
      <c r="A50" s="78" t="s">
        <v>209</v>
      </c>
      <c r="B50" s="78" t="s">
        <v>2847</v>
      </c>
    </row>
    <row r="51" spans="1:2" x14ac:dyDescent="0.25">
      <c r="A51" s="78" t="s">
        <v>211</v>
      </c>
      <c r="B51" s="78" t="s">
        <v>2847</v>
      </c>
    </row>
    <row r="52" spans="1:2" x14ac:dyDescent="0.25">
      <c r="A52" s="78" t="s">
        <v>213</v>
      </c>
      <c r="B52" s="78" t="s">
        <v>2847</v>
      </c>
    </row>
    <row r="53" spans="1:2" x14ac:dyDescent="0.25">
      <c r="A53" s="78" t="s">
        <v>215</v>
      </c>
      <c r="B53" s="78" t="s">
        <v>2847</v>
      </c>
    </row>
    <row r="54" spans="1:2" x14ac:dyDescent="0.25">
      <c r="A54" s="78" t="s">
        <v>217</v>
      </c>
      <c r="B54" s="78" t="s">
        <v>2847</v>
      </c>
    </row>
    <row r="55" spans="1:2" x14ac:dyDescent="0.25">
      <c r="A55" s="78" t="s">
        <v>219</v>
      </c>
      <c r="B55" s="78" t="s">
        <v>2847</v>
      </c>
    </row>
    <row r="56" spans="1:2" x14ac:dyDescent="0.25">
      <c r="A56" s="78" t="s">
        <v>221</v>
      </c>
      <c r="B56" s="78" t="s">
        <v>2847</v>
      </c>
    </row>
    <row r="57" spans="1:2" x14ac:dyDescent="0.25">
      <c r="A57" s="78" t="s">
        <v>223</v>
      </c>
      <c r="B57" s="78" t="s">
        <v>2847</v>
      </c>
    </row>
    <row r="58" spans="1:2" x14ac:dyDescent="0.25">
      <c r="A58" s="78" t="s">
        <v>225</v>
      </c>
      <c r="B58" s="78" t="s">
        <v>2847</v>
      </c>
    </row>
    <row r="59" spans="1:2" x14ac:dyDescent="0.25">
      <c r="A59" s="78" t="s">
        <v>227</v>
      </c>
      <c r="B59" s="78" t="s">
        <v>2847</v>
      </c>
    </row>
    <row r="60" spans="1:2" x14ac:dyDescent="0.25">
      <c r="A60" s="78" t="s">
        <v>229</v>
      </c>
      <c r="B60" s="78" t="s">
        <v>2847</v>
      </c>
    </row>
    <row r="61" spans="1:2" x14ac:dyDescent="0.25">
      <c r="A61" s="78" t="s">
        <v>231</v>
      </c>
      <c r="B61" s="78" t="s">
        <v>2847</v>
      </c>
    </row>
    <row r="62" spans="1:2" x14ac:dyDescent="0.25">
      <c r="A62" s="78" t="s">
        <v>233</v>
      </c>
      <c r="B62" s="78" t="s">
        <v>2847</v>
      </c>
    </row>
    <row r="63" spans="1:2" x14ac:dyDescent="0.25">
      <c r="A63" s="78" t="s">
        <v>235</v>
      </c>
      <c r="B63" s="78" t="s">
        <v>2847</v>
      </c>
    </row>
    <row r="64" spans="1:2" x14ac:dyDescent="0.25">
      <c r="A64" s="78" t="s">
        <v>237</v>
      </c>
      <c r="B64" s="78" t="s">
        <v>2847</v>
      </c>
    </row>
    <row r="65" spans="1:2" x14ac:dyDescent="0.25">
      <c r="A65" s="78" t="s">
        <v>239</v>
      </c>
      <c r="B65" s="78" t="s">
        <v>2847</v>
      </c>
    </row>
    <row r="66" spans="1:2" x14ac:dyDescent="0.25">
      <c r="A66" s="78" t="s">
        <v>241</v>
      </c>
      <c r="B66" s="78" t="s">
        <v>2847</v>
      </c>
    </row>
    <row r="67" spans="1:2" x14ac:dyDescent="0.25">
      <c r="A67" s="78" t="s">
        <v>243</v>
      </c>
      <c r="B67" s="78" t="s">
        <v>2847</v>
      </c>
    </row>
    <row r="68" spans="1:2" x14ac:dyDescent="0.25">
      <c r="A68" s="78" t="s">
        <v>245</v>
      </c>
      <c r="B68" s="78" t="s">
        <v>2847</v>
      </c>
    </row>
    <row r="69" spans="1:2" x14ac:dyDescent="0.25">
      <c r="A69" s="78" t="s">
        <v>247</v>
      </c>
      <c r="B69" s="78" t="s">
        <v>2847</v>
      </c>
    </row>
    <row r="70" spans="1:2" x14ac:dyDescent="0.25">
      <c r="A70" s="78" t="s">
        <v>249</v>
      </c>
      <c r="B70" s="78" t="s">
        <v>2847</v>
      </c>
    </row>
    <row r="71" spans="1:2" x14ac:dyDescent="0.25">
      <c r="A71" s="78" t="s">
        <v>251</v>
      </c>
      <c r="B71" s="78" t="s">
        <v>2847</v>
      </c>
    </row>
    <row r="72" spans="1:2" x14ac:dyDescent="0.25">
      <c r="A72" s="78" t="s">
        <v>253</v>
      </c>
      <c r="B72" s="78" t="s">
        <v>2847</v>
      </c>
    </row>
    <row r="73" spans="1:2" x14ac:dyDescent="0.25">
      <c r="A73" s="78" t="s">
        <v>255</v>
      </c>
      <c r="B73" s="78" t="s">
        <v>2847</v>
      </c>
    </row>
    <row r="74" spans="1:2" x14ac:dyDescent="0.25">
      <c r="A74" s="78" t="s">
        <v>259</v>
      </c>
      <c r="B74" s="78" t="s">
        <v>2849</v>
      </c>
    </row>
    <row r="75" spans="1:2" x14ac:dyDescent="0.25">
      <c r="A75" s="78" t="s">
        <v>261</v>
      </c>
      <c r="B75" s="78" t="s">
        <v>2849</v>
      </c>
    </row>
    <row r="76" spans="1:2" x14ac:dyDescent="0.25">
      <c r="A76" s="78" t="s">
        <v>263</v>
      </c>
      <c r="B76" s="78" t="s">
        <v>2849</v>
      </c>
    </row>
    <row r="77" spans="1:2" x14ac:dyDescent="0.25">
      <c r="A77" s="78" t="s">
        <v>267</v>
      </c>
      <c r="B77" s="78" t="s">
        <v>2849</v>
      </c>
    </row>
    <row r="78" spans="1:2" x14ac:dyDescent="0.25">
      <c r="A78" s="78" t="s">
        <v>269</v>
      </c>
      <c r="B78" s="78" t="s">
        <v>2849</v>
      </c>
    </row>
    <row r="79" spans="1:2" x14ac:dyDescent="0.25">
      <c r="A79" s="78" t="s">
        <v>271</v>
      </c>
      <c r="B79" s="78" t="s">
        <v>2849</v>
      </c>
    </row>
    <row r="80" spans="1:2" x14ac:dyDescent="0.25">
      <c r="A80" s="78" t="s">
        <v>273</v>
      </c>
      <c r="B80" s="78" t="s">
        <v>2849</v>
      </c>
    </row>
    <row r="81" spans="1:2" x14ac:dyDescent="0.25">
      <c r="A81" s="78" t="s">
        <v>275</v>
      </c>
      <c r="B81" s="78" t="s">
        <v>2849</v>
      </c>
    </row>
    <row r="82" spans="1:2" x14ac:dyDescent="0.25">
      <c r="A82" s="78" t="s">
        <v>277</v>
      </c>
      <c r="B82" s="78" t="s">
        <v>2849</v>
      </c>
    </row>
    <row r="83" spans="1:2" x14ac:dyDescent="0.25">
      <c r="A83" s="78" t="s">
        <v>279</v>
      </c>
      <c r="B83" s="78" t="s">
        <v>2849</v>
      </c>
    </row>
    <row r="84" spans="1:2" x14ac:dyDescent="0.25">
      <c r="A84" s="78" t="s">
        <v>281</v>
      </c>
      <c r="B84" s="78" t="s">
        <v>2849</v>
      </c>
    </row>
    <row r="85" spans="1:2" x14ac:dyDescent="0.25">
      <c r="A85" s="78" t="s">
        <v>2850</v>
      </c>
      <c r="B85" s="78" t="s">
        <v>2849</v>
      </c>
    </row>
    <row r="86" spans="1:2" x14ac:dyDescent="0.25">
      <c r="A86" s="78" t="s">
        <v>283</v>
      </c>
      <c r="B86" s="78" t="s">
        <v>2849</v>
      </c>
    </row>
    <row r="87" spans="1:2" x14ac:dyDescent="0.25">
      <c r="A87" s="78" t="s">
        <v>285</v>
      </c>
      <c r="B87" s="78" t="s">
        <v>2849</v>
      </c>
    </row>
    <row r="88" spans="1:2" x14ac:dyDescent="0.25">
      <c r="A88" s="78" t="s">
        <v>287</v>
      </c>
      <c r="B88" s="78" t="s">
        <v>2849</v>
      </c>
    </row>
    <row r="89" spans="1:2" x14ac:dyDescent="0.25">
      <c r="A89" s="78" t="s">
        <v>289</v>
      </c>
      <c r="B89" s="78" t="s">
        <v>2849</v>
      </c>
    </row>
    <row r="90" spans="1:2" x14ac:dyDescent="0.25">
      <c r="A90" s="78" t="s">
        <v>291</v>
      </c>
      <c r="B90" s="78" t="s">
        <v>2849</v>
      </c>
    </row>
    <row r="91" spans="1:2" x14ac:dyDescent="0.25">
      <c r="A91" s="78" t="s">
        <v>293</v>
      </c>
      <c r="B91" s="78" t="s">
        <v>2849</v>
      </c>
    </row>
    <row r="92" spans="1:2" x14ac:dyDescent="0.25">
      <c r="A92" s="78" t="s">
        <v>295</v>
      </c>
      <c r="B92" s="78" t="s">
        <v>2849</v>
      </c>
    </row>
    <row r="93" spans="1:2" x14ac:dyDescent="0.25">
      <c r="A93" s="78" t="s">
        <v>297</v>
      </c>
      <c r="B93" s="78" t="s">
        <v>2849</v>
      </c>
    </row>
    <row r="94" spans="1:2" x14ac:dyDescent="0.25">
      <c r="A94" s="78" t="s">
        <v>299</v>
      </c>
      <c r="B94" s="78" t="s">
        <v>18</v>
      </c>
    </row>
    <row r="95" spans="1:2" x14ac:dyDescent="0.25">
      <c r="A95" s="78" t="s">
        <v>301</v>
      </c>
      <c r="B95" s="78" t="s">
        <v>18</v>
      </c>
    </row>
    <row r="96" spans="1:2" x14ac:dyDescent="0.25">
      <c r="A96" s="78" t="s">
        <v>303</v>
      </c>
      <c r="B96" s="78" t="s">
        <v>18</v>
      </c>
    </row>
    <row r="97" spans="1:2" x14ac:dyDescent="0.25">
      <c r="A97" s="78" t="s">
        <v>305</v>
      </c>
      <c r="B97" s="78" t="s">
        <v>18</v>
      </c>
    </row>
    <row r="98" spans="1:2" x14ac:dyDescent="0.25">
      <c r="A98" s="78" t="s">
        <v>307</v>
      </c>
      <c r="B98" s="78" t="s">
        <v>18</v>
      </c>
    </row>
    <row r="99" spans="1:2" x14ac:dyDescent="0.25">
      <c r="A99" s="78" t="s">
        <v>309</v>
      </c>
      <c r="B99" s="78" t="s">
        <v>18</v>
      </c>
    </row>
    <row r="100" spans="1:2" x14ac:dyDescent="0.25">
      <c r="A100" s="78" t="s">
        <v>311</v>
      </c>
      <c r="B100" s="78" t="s">
        <v>18</v>
      </c>
    </row>
    <row r="101" spans="1:2" x14ac:dyDescent="0.25">
      <c r="A101" s="78" t="s">
        <v>315</v>
      </c>
      <c r="B101" s="78" t="s">
        <v>18</v>
      </c>
    </row>
    <row r="102" spans="1:2" x14ac:dyDescent="0.25">
      <c r="A102" s="78" t="s">
        <v>317</v>
      </c>
      <c r="B102" s="78" t="s">
        <v>18</v>
      </c>
    </row>
    <row r="103" spans="1:2" x14ac:dyDescent="0.25">
      <c r="A103" s="78" t="s">
        <v>319</v>
      </c>
      <c r="B103" s="78" t="s">
        <v>18</v>
      </c>
    </row>
    <row r="104" spans="1:2" x14ac:dyDescent="0.25">
      <c r="A104" s="78" t="s">
        <v>321</v>
      </c>
      <c r="B104" s="78" t="s">
        <v>18</v>
      </c>
    </row>
    <row r="105" spans="1:2" x14ac:dyDescent="0.25">
      <c r="A105" s="78" t="s">
        <v>325</v>
      </c>
      <c r="B105" s="78" t="s">
        <v>18</v>
      </c>
    </row>
    <row r="106" spans="1:2" x14ac:dyDescent="0.25">
      <c r="A106" s="78" t="s">
        <v>327</v>
      </c>
      <c r="B106" s="78" t="s">
        <v>18</v>
      </c>
    </row>
    <row r="107" spans="1:2" x14ac:dyDescent="0.25">
      <c r="A107" s="78" t="s">
        <v>329</v>
      </c>
      <c r="B107" s="78" t="s">
        <v>2849</v>
      </c>
    </row>
    <row r="108" spans="1:2" x14ac:dyDescent="0.25">
      <c r="A108" s="78" t="s">
        <v>330</v>
      </c>
      <c r="B108" s="78" t="s">
        <v>2849</v>
      </c>
    </row>
    <row r="109" spans="1:2" x14ac:dyDescent="0.25">
      <c r="A109" s="78" t="s">
        <v>332</v>
      </c>
      <c r="B109" s="78" t="s">
        <v>16</v>
      </c>
    </row>
    <row r="110" spans="1:2" x14ac:dyDescent="0.25">
      <c r="A110" s="78" t="s">
        <v>334</v>
      </c>
      <c r="B110" s="78" t="s">
        <v>16</v>
      </c>
    </row>
    <row r="111" spans="1:2" x14ac:dyDescent="0.25">
      <c r="A111" s="78" t="s">
        <v>336</v>
      </c>
      <c r="B111" s="78" t="s">
        <v>16</v>
      </c>
    </row>
    <row r="112" spans="1:2" x14ac:dyDescent="0.25">
      <c r="A112" s="78" t="s">
        <v>338</v>
      </c>
      <c r="B112" s="78" t="s">
        <v>16</v>
      </c>
    </row>
    <row r="113" spans="1:2" x14ac:dyDescent="0.25">
      <c r="A113" s="78" t="s">
        <v>340</v>
      </c>
      <c r="B113" s="78" t="s">
        <v>16</v>
      </c>
    </row>
    <row r="114" spans="1:2" x14ac:dyDescent="0.25">
      <c r="A114" s="78" t="s">
        <v>346</v>
      </c>
      <c r="B114" s="78" t="s">
        <v>16</v>
      </c>
    </row>
    <row r="115" spans="1:2" x14ac:dyDescent="0.25">
      <c r="A115" s="78" t="s">
        <v>348</v>
      </c>
      <c r="B115" s="78" t="s">
        <v>16</v>
      </c>
    </row>
    <row r="116" spans="1:2" x14ac:dyDescent="0.25">
      <c r="A116" s="78" t="s">
        <v>350</v>
      </c>
      <c r="B116" s="78" t="s">
        <v>16</v>
      </c>
    </row>
    <row r="117" spans="1:2" x14ac:dyDescent="0.25">
      <c r="A117" s="78" t="s">
        <v>352</v>
      </c>
      <c r="B117" s="78" t="s">
        <v>16</v>
      </c>
    </row>
    <row r="118" spans="1:2" x14ac:dyDescent="0.25">
      <c r="A118" s="78" t="s">
        <v>2851</v>
      </c>
      <c r="B118" s="78" t="s">
        <v>16</v>
      </c>
    </row>
    <row r="119" spans="1:2" x14ac:dyDescent="0.25">
      <c r="A119" s="78" t="s">
        <v>358</v>
      </c>
      <c r="B119" s="78" t="s">
        <v>18</v>
      </c>
    </row>
    <row r="120" spans="1:2" x14ac:dyDescent="0.25">
      <c r="A120" s="78" t="s">
        <v>360</v>
      </c>
      <c r="B120" s="78" t="s">
        <v>18</v>
      </c>
    </row>
    <row r="121" spans="1:2" x14ac:dyDescent="0.25">
      <c r="A121" s="78" t="s">
        <v>362</v>
      </c>
      <c r="B121" s="78" t="s">
        <v>18</v>
      </c>
    </row>
    <row r="122" spans="1:2" x14ac:dyDescent="0.25">
      <c r="A122" s="78" t="s">
        <v>364</v>
      </c>
      <c r="B122" s="78" t="s">
        <v>18</v>
      </c>
    </row>
    <row r="123" spans="1:2" x14ac:dyDescent="0.25">
      <c r="A123" s="78" t="s">
        <v>366</v>
      </c>
      <c r="B123" s="78" t="s">
        <v>18</v>
      </c>
    </row>
    <row r="124" spans="1:2" x14ac:dyDescent="0.25">
      <c r="A124" s="78" t="s">
        <v>368</v>
      </c>
      <c r="B124" s="78" t="s">
        <v>8</v>
      </c>
    </row>
    <row r="125" spans="1:2" x14ac:dyDescent="0.25">
      <c r="A125" s="78" t="s">
        <v>370</v>
      </c>
      <c r="B125" s="78" t="s">
        <v>2849</v>
      </c>
    </row>
    <row r="126" spans="1:2" x14ac:dyDescent="0.25">
      <c r="A126" s="78" t="s">
        <v>372</v>
      </c>
      <c r="B126" s="78" t="s">
        <v>18</v>
      </c>
    </row>
    <row r="127" spans="1:2" x14ac:dyDescent="0.25">
      <c r="A127" s="78" t="s">
        <v>374</v>
      </c>
      <c r="B127" s="78" t="s">
        <v>18</v>
      </c>
    </row>
    <row r="128" spans="1:2" x14ac:dyDescent="0.25">
      <c r="A128" s="78" t="s">
        <v>376</v>
      </c>
      <c r="B128" s="78" t="s">
        <v>18</v>
      </c>
    </row>
    <row r="129" spans="1:2" x14ac:dyDescent="0.25">
      <c r="A129" s="78" t="s">
        <v>378</v>
      </c>
      <c r="B129" s="78" t="s">
        <v>18</v>
      </c>
    </row>
    <row r="130" spans="1:2" x14ac:dyDescent="0.25">
      <c r="A130" s="78" t="s">
        <v>380</v>
      </c>
      <c r="B130" s="78" t="s">
        <v>18</v>
      </c>
    </row>
    <row r="131" spans="1:2" x14ac:dyDescent="0.25">
      <c r="A131" s="78" t="s">
        <v>2852</v>
      </c>
      <c r="B131" s="78" t="s">
        <v>18</v>
      </c>
    </row>
    <row r="132" spans="1:2" x14ac:dyDescent="0.25">
      <c r="A132" s="78" t="s">
        <v>2853</v>
      </c>
      <c r="B132" s="78" t="s">
        <v>18</v>
      </c>
    </row>
    <row r="133" spans="1:2" x14ac:dyDescent="0.25">
      <c r="A133" s="78" t="s">
        <v>382</v>
      </c>
      <c r="B133" s="78" t="s">
        <v>18</v>
      </c>
    </row>
    <row r="134" spans="1:2" x14ac:dyDescent="0.25">
      <c r="A134" s="78" t="s">
        <v>384</v>
      </c>
      <c r="B134" s="78" t="s">
        <v>18</v>
      </c>
    </row>
    <row r="135" spans="1:2" x14ac:dyDescent="0.25">
      <c r="A135" s="78" t="s">
        <v>386</v>
      </c>
      <c r="B135" s="78" t="s">
        <v>18</v>
      </c>
    </row>
    <row r="136" spans="1:2" x14ac:dyDescent="0.25">
      <c r="A136" s="78" t="s">
        <v>388</v>
      </c>
      <c r="B136" s="78" t="s">
        <v>18</v>
      </c>
    </row>
    <row r="137" spans="1:2" x14ac:dyDescent="0.25">
      <c r="A137" s="78" t="s">
        <v>390</v>
      </c>
      <c r="B137" s="78" t="s">
        <v>18</v>
      </c>
    </row>
    <row r="138" spans="1:2" x14ac:dyDescent="0.25">
      <c r="A138" s="78" t="s">
        <v>392</v>
      </c>
      <c r="B138" s="78" t="s">
        <v>18</v>
      </c>
    </row>
    <row r="139" spans="1:2" x14ac:dyDescent="0.25">
      <c r="A139" s="78" t="s">
        <v>394</v>
      </c>
      <c r="B139" s="78" t="s">
        <v>18</v>
      </c>
    </row>
    <row r="140" spans="1:2" x14ac:dyDescent="0.25">
      <c r="A140" s="78" t="s">
        <v>396</v>
      </c>
      <c r="B140" s="78" t="s">
        <v>18</v>
      </c>
    </row>
    <row r="141" spans="1:2" x14ac:dyDescent="0.25">
      <c r="A141" s="78" t="s">
        <v>398</v>
      </c>
      <c r="B141" s="78" t="s">
        <v>18</v>
      </c>
    </row>
    <row r="142" spans="1:2" x14ac:dyDescent="0.25">
      <c r="A142" s="78" t="s">
        <v>2854</v>
      </c>
      <c r="B142" s="78" t="s">
        <v>18</v>
      </c>
    </row>
    <row r="143" spans="1:2" x14ac:dyDescent="0.25">
      <c r="A143" s="78" t="s">
        <v>400</v>
      </c>
      <c r="B143" s="78" t="s">
        <v>2849</v>
      </c>
    </row>
    <row r="144" spans="1:2" x14ac:dyDescent="0.25">
      <c r="A144" s="78" t="s">
        <v>2855</v>
      </c>
      <c r="B144" s="78" t="s">
        <v>18</v>
      </c>
    </row>
    <row r="145" spans="1:2" x14ac:dyDescent="0.25">
      <c r="A145" s="78" t="s">
        <v>402</v>
      </c>
      <c r="B145" s="78" t="s">
        <v>2849</v>
      </c>
    </row>
    <row r="146" spans="1:2" x14ac:dyDescent="0.25">
      <c r="A146" s="78" t="s">
        <v>2856</v>
      </c>
      <c r="B146" s="78" t="s">
        <v>18</v>
      </c>
    </row>
    <row r="147" spans="1:2" x14ac:dyDescent="0.25">
      <c r="A147" s="78" t="s">
        <v>404</v>
      </c>
      <c r="B147" s="78" t="s">
        <v>18</v>
      </c>
    </row>
    <row r="148" spans="1:2" x14ac:dyDescent="0.25">
      <c r="A148" s="78" t="s">
        <v>2857</v>
      </c>
      <c r="B148" s="78" t="s">
        <v>18</v>
      </c>
    </row>
    <row r="149" spans="1:2" x14ac:dyDescent="0.25">
      <c r="A149" s="78" t="s">
        <v>2858</v>
      </c>
      <c r="B149" s="78" t="s">
        <v>18</v>
      </c>
    </row>
    <row r="150" spans="1:2" x14ac:dyDescent="0.25">
      <c r="A150" s="78" t="s">
        <v>406</v>
      </c>
      <c r="B150" s="78" t="s">
        <v>18</v>
      </c>
    </row>
    <row r="151" spans="1:2" x14ac:dyDescent="0.25">
      <c r="A151" s="78" t="s">
        <v>2859</v>
      </c>
      <c r="B151" s="78" t="s">
        <v>18</v>
      </c>
    </row>
    <row r="152" spans="1:2" x14ac:dyDescent="0.25">
      <c r="A152" s="78" t="s">
        <v>410</v>
      </c>
      <c r="B152" s="78" t="s">
        <v>18</v>
      </c>
    </row>
    <row r="153" spans="1:2" x14ac:dyDescent="0.25">
      <c r="A153" s="78" t="s">
        <v>412</v>
      </c>
      <c r="B153" s="78" t="s">
        <v>18</v>
      </c>
    </row>
    <row r="154" spans="1:2" x14ac:dyDescent="0.25">
      <c r="A154" s="78" t="s">
        <v>414</v>
      </c>
      <c r="B154" s="78" t="s">
        <v>18</v>
      </c>
    </row>
    <row r="155" spans="1:2" x14ac:dyDescent="0.25">
      <c r="A155" s="78" t="s">
        <v>416</v>
      </c>
      <c r="B155" s="78" t="s">
        <v>18</v>
      </c>
    </row>
    <row r="156" spans="1:2" x14ac:dyDescent="0.25">
      <c r="A156" s="78" t="s">
        <v>418</v>
      </c>
      <c r="B156" s="78" t="s">
        <v>18</v>
      </c>
    </row>
    <row r="157" spans="1:2" x14ac:dyDescent="0.25">
      <c r="A157" s="78" t="s">
        <v>422</v>
      </c>
      <c r="B157" s="78" t="s">
        <v>18</v>
      </c>
    </row>
    <row r="158" spans="1:2" x14ac:dyDescent="0.25">
      <c r="A158" s="78" t="s">
        <v>424</v>
      </c>
      <c r="B158" s="78" t="s">
        <v>18</v>
      </c>
    </row>
    <row r="159" spans="1:2" x14ac:dyDescent="0.25">
      <c r="A159" s="78" t="s">
        <v>426</v>
      </c>
      <c r="B159" s="78" t="s">
        <v>18</v>
      </c>
    </row>
    <row r="160" spans="1:2" x14ac:dyDescent="0.25">
      <c r="A160" s="78" t="s">
        <v>2860</v>
      </c>
      <c r="B160" s="78" t="s">
        <v>18</v>
      </c>
    </row>
    <row r="161" spans="1:2" x14ac:dyDescent="0.25">
      <c r="A161" s="78" t="s">
        <v>428</v>
      </c>
      <c r="B161" s="78" t="s">
        <v>18</v>
      </c>
    </row>
    <row r="162" spans="1:2" x14ac:dyDescent="0.25">
      <c r="A162" s="78" t="s">
        <v>430</v>
      </c>
      <c r="B162" s="78" t="s">
        <v>18</v>
      </c>
    </row>
    <row r="163" spans="1:2" x14ac:dyDescent="0.25">
      <c r="A163" s="78" t="s">
        <v>434</v>
      </c>
      <c r="B163" s="78" t="s">
        <v>18</v>
      </c>
    </row>
    <row r="164" spans="1:2" x14ac:dyDescent="0.25">
      <c r="A164" s="78" t="s">
        <v>436</v>
      </c>
      <c r="B164" s="78" t="s">
        <v>18</v>
      </c>
    </row>
    <row r="165" spans="1:2" x14ac:dyDescent="0.25">
      <c r="A165" s="78" t="s">
        <v>464</v>
      </c>
      <c r="B165" s="78" t="s">
        <v>18</v>
      </c>
    </row>
    <row r="166" spans="1:2" x14ac:dyDescent="0.25">
      <c r="A166" s="78" t="s">
        <v>466</v>
      </c>
      <c r="B166" s="78" t="s">
        <v>18</v>
      </c>
    </row>
    <row r="167" spans="1:2" x14ac:dyDescent="0.25">
      <c r="A167" s="78" t="s">
        <v>470</v>
      </c>
      <c r="B167" s="78" t="s">
        <v>18</v>
      </c>
    </row>
    <row r="168" spans="1:2" x14ac:dyDescent="0.25">
      <c r="A168" s="78" t="s">
        <v>472</v>
      </c>
      <c r="B168" s="78" t="s">
        <v>18</v>
      </c>
    </row>
    <row r="169" spans="1:2" x14ac:dyDescent="0.25">
      <c r="A169" s="78" t="s">
        <v>476</v>
      </c>
      <c r="B169" s="78" t="s">
        <v>18</v>
      </c>
    </row>
    <row r="170" spans="1:2" x14ac:dyDescent="0.25">
      <c r="A170" s="78" t="s">
        <v>478</v>
      </c>
      <c r="B170" s="78" t="s">
        <v>18</v>
      </c>
    </row>
    <row r="171" spans="1:2" x14ac:dyDescent="0.25">
      <c r="A171" s="78" t="s">
        <v>480</v>
      </c>
      <c r="B171" s="78" t="s">
        <v>18</v>
      </c>
    </row>
    <row r="172" spans="1:2" x14ac:dyDescent="0.25">
      <c r="A172" s="78" t="s">
        <v>482</v>
      </c>
      <c r="B172" s="78" t="s">
        <v>18</v>
      </c>
    </row>
    <row r="173" spans="1:2" x14ac:dyDescent="0.25">
      <c r="A173" s="78" t="s">
        <v>484</v>
      </c>
      <c r="B173" s="78" t="s">
        <v>18</v>
      </c>
    </row>
    <row r="174" spans="1:2" x14ac:dyDescent="0.25">
      <c r="A174" s="78" t="s">
        <v>486</v>
      </c>
      <c r="B174" s="78" t="s">
        <v>18</v>
      </c>
    </row>
    <row r="175" spans="1:2" x14ac:dyDescent="0.25">
      <c r="A175" s="78" t="s">
        <v>488</v>
      </c>
      <c r="B175" s="78" t="s">
        <v>18</v>
      </c>
    </row>
    <row r="176" spans="1:2" x14ac:dyDescent="0.25">
      <c r="A176" s="78" t="s">
        <v>490</v>
      </c>
      <c r="B176" s="78" t="s">
        <v>18</v>
      </c>
    </row>
    <row r="177" spans="1:2" x14ac:dyDescent="0.25">
      <c r="A177" s="78" t="s">
        <v>492</v>
      </c>
      <c r="B177" s="78" t="s">
        <v>18</v>
      </c>
    </row>
    <row r="178" spans="1:2" x14ac:dyDescent="0.25">
      <c r="A178" s="78" t="s">
        <v>494</v>
      </c>
      <c r="B178" s="78" t="s">
        <v>18</v>
      </c>
    </row>
    <row r="179" spans="1:2" x14ac:dyDescent="0.25">
      <c r="A179" s="78" t="s">
        <v>496</v>
      </c>
      <c r="B179" s="78" t="s">
        <v>18</v>
      </c>
    </row>
    <row r="180" spans="1:2" x14ac:dyDescent="0.25">
      <c r="A180" s="78" t="s">
        <v>498</v>
      </c>
      <c r="B180" s="78" t="s">
        <v>18</v>
      </c>
    </row>
    <row r="181" spans="1:2" x14ac:dyDescent="0.25">
      <c r="A181" s="78" t="s">
        <v>500</v>
      </c>
      <c r="B181" s="78" t="s">
        <v>18</v>
      </c>
    </row>
    <row r="182" spans="1:2" x14ac:dyDescent="0.25">
      <c r="A182" s="78" t="s">
        <v>502</v>
      </c>
      <c r="B182" s="78" t="s">
        <v>18</v>
      </c>
    </row>
    <row r="183" spans="1:2" x14ac:dyDescent="0.25">
      <c r="A183" s="78" t="s">
        <v>504</v>
      </c>
      <c r="B183" s="78" t="s">
        <v>18</v>
      </c>
    </row>
    <row r="184" spans="1:2" x14ac:dyDescent="0.25">
      <c r="A184" s="78" t="s">
        <v>506</v>
      </c>
      <c r="B184" s="78" t="s">
        <v>18</v>
      </c>
    </row>
    <row r="185" spans="1:2" x14ac:dyDescent="0.25">
      <c r="A185" s="78" t="s">
        <v>508</v>
      </c>
      <c r="B185" s="78" t="s">
        <v>18</v>
      </c>
    </row>
    <row r="186" spans="1:2" x14ac:dyDescent="0.25">
      <c r="A186" s="78" t="s">
        <v>510</v>
      </c>
      <c r="B186" s="78" t="s">
        <v>18</v>
      </c>
    </row>
    <row r="187" spans="1:2" x14ac:dyDescent="0.25">
      <c r="A187" s="78" t="s">
        <v>512</v>
      </c>
      <c r="B187" s="78" t="s">
        <v>18</v>
      </c>
    </row>
    <row r="188" spans="1:2" x14ac:dyDescent="0.25">
      <c r="A188" s="78" t="s">
        <v>514</v>
      </c>
      <c r="B188" s="78" t="s">
        <v>18</v>
      </c>
    </row>
    <row r="189" spans="1:2" x14ac:dyDescent="0.25">
      <c r="A189" s="78" t="s">
        <v>516</v>
      </c>
      <c r="B189" s="78" t="s">
        <v>18</v>
      </c>
    </row>
    <row r="190" spans="1:2" x14ac:dyDescent="0.25">
      <c r="A190" s="78" t="s">
        <v>518</v>
      </c>
      <c r="B190" s="78" t="s">
        <v>18</v>
      </c>
    </row>
    <row r="191" spans="1:2" x14ac:dyDescent="0.25">
      <c r="A191" s="78" t="s">
        <v>520</v>
      </c>
      <c r="B191" s="78" t="s">
        <v>18</v>
      </c>
    </row>
    <row r="192" spans="1:2" x14ac:dyDescent="0.25">
      <c r="A192" s="78" t="s">
        <v>522</v>
      </c>
      <c r="B192" s="78" t="s">
        <v>18</v>
      </c>
    </row>
    <row r="193" spans="1:2" x14ac:dyDescent="0.25">
      <c r="A193" s="78" t="s">
        <v>524</v>
      </c>
      <c r="B193" s="78" t="s">
        <v>18</v>
      </c>
    </row>
    <row r="194" spans="1:2" x14ac:dyDescent="0.25">
      <c r="A194" s="78" t="s">
        <v>526</v>
      </c>
      <c r="B194" s="78" t="s">
        <v>18</v>
      </c>
    </row>
    <row r="195" spans="1:2" x14ac:dyDescent="0.25">
      <c r="A195" s="78" t="s">
        <v>2861</v>
      </c>
      <c r="B195" s="78" t="s">
        <v>18</v>
      </c>
    </row>
    <row r="196" spans="1:2" x14ac:dyDescent="0.25">
      <c r="A196" s="78" t="s">
        <v>528</v>
      </c>
      <c r="B196" s="78" t="s">
        <v>18</v>
      </c>
    </row>
    <row r="197" spans="1:2" x14ac:dyDescent="0.25">
      <c r="A197" s="78" t="s">
        <v>530</v>
      </c>
      <c r="B197" s="78" t="s">
        <v>18</v>
      </c>
    </row>
    <row r="198" spans="1:2" x14ac:dyDescent="0.25">
      <c r="A198" s="78" t="s">
        <v>532</v>
      </c>
      <c r="B198" s="78" t="s">
        <v>18</v>
      </c>
    </row>
    <row r="199" spans="1:2" x14ac:dyDescent="0.25">
      <c r="A199" s="78" t="s">
        <v>534</v>
      </c>
      <c r="B199" s="78" t="s">
        <v>18</v>
      </c>
    </row>
    <row r="200" spans="1:2" x14ac:dyDescent="0.25">
      <c r="A200" s="78" t="s">
        <v>536</v>
      </c>
      <c r="B200" s="78" t="s">
        <v>18</v>
      </c>
    </row>
    <row r="201" spans="1:2" x14ac:dyDescent="0.25">
      <c r="A201" s="78" t="s">
        <v>538</v>
      </c>
      <c r="B201" s="78" t="s">
        <v>18</v>
      </c>
    </row>
    <row r="202" spans="1:2" x14ac:dyDescent="0.25">
      <c r="A202" s="78" t="s">
        <v>540</v>
      </c>
      <c r="B202" s="78" t="s">
        <v>18</v>
      </c>
    </row>
    <row r="203" spans="1:2" x14ac:dyDescent="0.25">
      <c r="A203" s="78" t="s">
        <v>542</v>
      </c>
      <c r="B203" s="78" t="s">
        <v>18</v>
      </c>
    </row>
    <row r="204" spans="1:2" x14ac:dyDescent="0.25">
      <c r="A204" s="78" t="s">
        <v>544</v>
      </c>
      <c r="B204" s="78" t="s">
        <v>18</v>
      </c>
    </row>
    <row r="205" spans="1:2" x14ac:dyDescent="0.25">
      <c r="A205" s="78" t="s">
        <v>546</v>
      </c>
      <c r="B205" s="78" t="s">
        <v>18</v>
      </c>
    </row>
    <row r="206" spans="1:2" x14ac:dyDescent="0.25">
      <c r="A206" s="78" t="s">
        <v>548</v>
      </c>
      <c r="B206" s="78" t="s">
        <v>18</v>
      </c>
    </row>
    <row r="207" spans="1:2" x14ac:dyDescent="0.25">
      <c r="A207" s="78" t="s">
        <v>550</v>
      </c>
      <c r="B207" s="78" t="s">
        <v>18</v>
      </c>
    </row>
    <row r="208" spans="1:2" x14ac:dyDescent="0.25">
      <c r="A208" s="78" t="s">
        <v>552</v>
      </c>
      <c r="B208" s="78" t="s">
        <v>18</v>
      </c>
    </row>
    <row r="209" spans="1:2" x14ac:dyDescent="0.25">
      <c r="A209" s="78" t="s">
        <v>554</v>
      </c>
      <c r="B209" s="78" t="s">
        <v>18</v>
      </c>
    </row>
    <row r="210" spans="1:2" x14ac:dyDescent="0.25">
      <c r="A210" s="78" t="s">
        <v>556</v>
      </c>
      <c r="B210" s="78" t="s">
        <v>18</v>
      </c>
    </row>
    <row r="211" spans="1:2" x14ac:dyDescent="0.25">
      <c r="A211" s="78" t="s">
        <v>558</v>
      </c>
      <c r="B211" s="78" t="s">
        <v>18</v>
      </c>
    </row>
    <row r="212" spans="1:2" x14ac:dyDescent="0.25">
      <c r="A212" s="78" t="s">
        <v>560</v>
      </c>
      <c r="B212" s="78" t="s">
        <v>18</v>
      </c>
    </row>
    <row r="213" spans="1:2" x14ac:dyDescent="0.25">
      <c r="A213" s="78" t="s">
        <v>562</v>
      </c>
      <c r="B213" s="78" t="s">
        <v>18</v>
      </c>
    </row>
    <row r="214" spans="1:2" x14ac:dyDescent="0.25">
      <c r="A214" s="78" t="s">
        <v>564</v>
      </c>
      <c r="B214" s="78" t="s">
        <v>18</v>
      </c>
    </row>
    <row r="215" spans="1:2" x14ac:dyDescent="0.25">
      <c r="A215" s="78" t="s">
        <v>566</v>
      </c>
      <c r="B215" s="78" t="s">
        <v>18</v>
      </c>
    </row>
    <row r="216" spans="1:2" x14ac:dyDescent="0.25">
      <c r="A216" s="78" t="s">
        <v>568</v>
      </c>
      <c r="B216" s="78" t="s">
        <v>18</v>
      </c>
    </row>
    <row r="217" spans="1:2" x14ac:dyDescent="0.25">
      <c r="A217" s="78" t="s">
        <v>570</v>
      </c>
      <c r="B217" s="78" t="s">
        <v>18</v>
      </c>
    </row>
    <row r="218" spans="1:2" x14ac:dyDescent="0.25">
      <c r="A218" s="78" t="s">
        <v>572</v>
      </c>
      <c r="B218" s="78" t="s">
        <v>18</v>
      </c>
    </row>
    <row r="219" spans="1:2" x14ac:dyDescent="0.25">
      <c r="A219" s="78" t="s">
        <v>574</v>
      </c>
      <c r="B219" s="78" t="s">
        <v>18</v>
      </c>
    </row>
    <row r="220" spans="1:2" x14ac:dyDescent="0.25">
      <c r="A220" s="78" t="s">
        <v>576</v>
      </c>
      <c r="B220" s="78" t="s">
        <v>18</v>
      </c>
    </row>
    <row r="221" spans="1:2" x14ac:dyDescent="0.25">
      <c r="A221" s="78" t="s">
        <v>578</v>
      </c>
      <c r="B221" s="78" t="s">
        <v>18</v>
      </c>
    </row>
    <row r="222" spans="1:2" x14ac:dyDescent="0.25">
      <c r="A222" s="78" t="s">
        <v>580</v>
      </c>
      <c r="B222" s="78" t="s">
        <v>18</v>
      </c>
    </row>
    <row r="223" spans="1:2" x14ac:dyDescent="0.25">
      <c r="A223" s="78" t="s">
        <v>582</v>
      </c>
      <c r="B223" s="78" t="s">
        <v>18</v>
      </c>
    </row>
    <row r="224" spans="1:2" x14ac:dyDescent="0.25">
      <c r="A224" s="78" t="s">
        <v>584</v>
      </c>
      <c r="B224" s="78" t="s">
        <v>18</v>
      </c>
    </row>
    <row r="225" spans="1:2" x14ac:dyDescent="0.25">
      <c r="A225" s="78" t="s">
        <v>586</v>
      </c>
      <c r="B225" s="78" t="s">
        <v>18</v>
      </c>
    </row>
    <row r="226" spans="1:2" x14ac:dyDescent="0.25">
      <c r="A226" s="78" t="s">
        <v>588</v>
      </c>
      <c r="B226" s="78" t="s">
        <v>18</v>
      </c>
    </row>
    <row r="227" spans="1:2" x14ac:dyDescent="0.25">
      <c r="A227" s="78" t="s">
        <v>590</v>
      </c>
      <c r="B227" s="78" t="s">
        <v>18</v>
      </c>
    </row>
    <row r="228" spans="1:2" x14ac:dyDescent="0.25">
      <c r="A228" s="78" t="s">
        <v>592</v>
      </c>
      <c r="B228" s="78" t="s">
        <v>18</v>
      </c>
    </row>
    <row r="229" spans="1:2" x14ac:dyDescent="0.25">
      <c r="A229" s="78" t="s">
        <v>594</v>
      </c>
      <c r="B229" s="78" t="s">
        <v>18</v>
      </c>
    </row>
    <row r="230" spans="1:2" x14ac:dyDescent="0.25">
      <c r="A230" s="78" t="s">
        <v>596</v>
      </c>
      <c r="B230" s="78" t="s">
        <v>18</v>
      </c>
    </row>
    <row r="231" spans="1:2" x14ac:dyDescent="0.25">
      <c r="A231" s="78" t="s">
        <v>598</v>
      </c>
      <c r="B231" s="78" t="s">
        <v>18</v>
      </c>
    </row>
    <row r="232" spans="1:2" x14ac:dyDescent="0.25">
      <c r="A232" s="78" t="s">
        <v>600</v>
      </c>
      <c r="B232" s="78" t="s">
        <v>18</v>
      </c>
    </row>
    <row r="233" spans="1:2" x14ac:dyDescent="0.25">
      <c r="A233" s="78" t="s">
        <v>602</v>
      </c>
      <c r="B233" s="78" t="s">
        <v>18</v>
      </c>
    </row>
    <row r="234" spans="1:2" x14ac:dyDescent="0.25">
      <c r="A234" s="78" t="s">
        <v>604</v>
      </c>
      <c r="B234" s="78" t="s">
        <v>18</v>
      </c>
    </row>
    <row r="235" spans="1:2" x14ac:dyDescent="0.25">
      <c r="A235" s="78" t="s">
        <v>606</v>
      </c>
      <c r="B235" s="78" t="s">
        <v>18</v>
      </c>
    </row>
    <row r="236" spans="1:2" x14ac:dyDescent="0.25">
      <c r="A236" s="78" t="s">
        <v>608</v>
      </c>
      <c r="B236" s="78" t="s">
        <v>18</v>
      </c>
    </row>
    <row r="237" spans="1:2" x14ac:dyDescent="0.25">
      <c r="A237" s="78" t="s">
        <v>610</v>
      </c>
      <c r="B237" s="78" t="s">
        <v>18</v>
      </c>
    </row>
    <row r="238" spans="1:2" x14ac:dyDescent="0.25">
      <c r="A238" s="78" t="s">
        <v>612</v>
      </c>
      <c r="B238" s="78" t="s">
        <v>18</v>
      </c>
    </row>
    <row r="239" spans="1:2" x14ac:dyDescent="0.25">
      <c r="A239" s="78" t="s">
        <v>614</v>
      </c>
      <c r="B239" s="78" t="s">
        <v>18</v>
      </c>
    </row>
    <row r="240" spans="1:2" x14ac:dyDescent="0.25">
      <c r="A240" s="78" t="s">
        <v>616</v>
      </c>
      <c r="B240" s="78" t="s">
        <v>18</v>
      </c>
    </row>
    <row r="241" spans="1:2" x14ac:dyDescent="0.25">
      <c r="A241" s="78" t="s">
        <v>618</v>
      </c>
      <c r="B241" s="78" t="s">
        <v>18</v>
      </c>
    </row>
    <row r="242" spans="1:2" x14ac:dyDescent="0.25">
      <c r="A242" s="78" t="s">
        <v>620</v>
      </c>
      <c r="B242" s="78" t="s">
        <v>18</v>
      </c>
    </row>
    <row r="243" spans="1:2" x14ac:dyDescent="0.25">
      <c r="A243" s="78" t="s">
        <v>622</v>
      </c>
      <c r="B243" s="78" t="s">
        <v>18</v>
      </c>
    </row>
    <row r="244" spans="1:2" x14ac:dyDescent="0.25">
      <c r="A244" s="78" t="s">
        <v>624</v>
      </c>
      <c r="B244" s="78" t="s">
        <v>18</v>
      </c>
    </row>
    <row r="245" spans="1:2" x14ac:dyDescent="0.25">
      <c r="A245" s="78" t="s">
        <v>626</v>
      </c>
      <c r="B245" s="78" t="s">
        <v>18</v>
      </c>
    </row>
    <row r="246" spans="1:2" x14ac:dyDescent="0.25">
      <c r="A246" s="78" t="s">
        <v>628</v>
      </c>
      <c r="B246" s="78" t="s">
        <v>18</v>
      </c>
    </row>
    <row r="247" spans="1:2" x14ac:dyDescent="0.25">
      <c r="A247" s="78" t="s">
        <v>630</v>
      </c>
      <c r="B247" s="78" t="s">
        <v>18</v>
      </c>
    </row>
    <row r="248" spans="1:2" x14ac:dyDescent="0.25">
      <c r="A248" s="78" t="s">
        <v>632</v>
      </c>
      <c r="B248" s="78" t="s">
        <v>18</v>
      </c>
    </row>
    <row r="249" spans="1:2" x14ac:dyDescent="0.25">
      <c r="A249" s="78" t="s">
        <v>634</v>
      </c>
      <c r="B249" s="78" t="s">
        <v>18</v>
      </c>
    </row>
    <row r="250" spans="1:2" x14ac:dyDescent="0.25">
      <c r="A250" s="78" t="s">
        <v>636</v>
      </c>
      <c r="B250" s="78" t="s">
        <v>18</v>
      </c>
    </row>
    <row r="251" spans="1:2" x14ac:dyDescent="0.25">
      <c r="A251" s="78" t="s">
        <v>638</v>
      </c>
      <c r="B251" s="78" t="s">
        <v>18</v>
      </c>
    </row>
    <row r="252" spans="1:2" x14ac:dyDescent="0.25">
      <c r="A252" s="78" t="s">
        <v>640</v>
      </c>
      <c r="B252" s="78" t="s">
        <v>18</v>
      </c>
    </row>
    <row r="253" spans="1:2" x14ac:dyDescent="0.25">
      <c r="A253" s="78" t="s">
        <v>642</v>
      </c>
      <c r="B253" s="78" t="s">
        <v>18</v>
      </c>
    </row>
    <row r="254" spans="1:2" x14ac:dyDescent="0.25">
      <c r="A254" s="78" t="s">
        <v>644</v>
      </c>
      <c r="B254" s="78" t="s">
        <v>18</v>
      </c>
    </row>
    <row r="255" spans="1:2" x14ac:dyDescent="0.25">
      <c r="A255" s="78" t="s">
        <v>646</v>
      </c>
      <c r="B255" s="78" t="s">
        <v>18</v>
      </c>
    </row>
    <row r="256" spans="1:2" x14ac:dyDescent="0.25">
      <c r="A256" s="78" t="s">
        <v>648</v>
      </c>
      <c r="B256" s="78" t="s">
        <v>18</v>
      </c>
    </row>
    <row r="257" spans="1:2" x14ac:dyDescent="0.25">
      <c r="A257" s="78" t="s">
        <v>650</v>
      </c>
      <c r="B257" s="78" t="s">
        <v>18</v>
      </c>
    </row>
    <row r="258" spans="1:2" x14ac:dyDescent="0.25">
      <c r="A258" s="78" t="s">
        <v>652</v>
      </c>
      <c r="B258" s="78" t="s">
        <v>18</v>
      </c>
    </row>
    <row r="259" spans="1:2" x14ac:dyDescent="0.25">
      <c r="A259" s="78" t="s">
        <v>654</v>
      </c>
      <c r="B259" s="78" t="s">
        <v>18</v>
      </c>
    </row>
    <row r="260" spans="1:2" x14ac:dyDescent="0.25">
      <c r="A260" s="78" t="s">
        <v>656</v>
      </c>
      <c r="B260" s="78" t="s">
        <v>18</v>
      </c>
    </row>
    <row r="261" spans="1:2" x14ac:dyDescent="0.25">
      <c r="A261" s="78" t="s">
        <v>658</v>
      </c>
      <c r="B261" s="78" t="s">
        <v>18</v>
      </c>
    </row>
    <row r="262" spans="1:2" x14ac:dyDescent="0.25">
      <c r="A262" s="78" t="s">
        <v>660</v>
      </c>
      <c r="B262" s="78" t="s">
        <v>18</v>
      </c>
    </row>
    <row r="263" spans="1:2" x14ac:dyDescent="0.25">
      <c r="A263" s="78" t="s">
        <v>662</v>
      </c>
      <c r="B263" s="78" t="s">
        <v>18</v>
      </c>
    </row>
    <row r="264" spans="1:2" x14ac:dyDescent="0.25">
      <c r="A264" s="78" t="s">
        <v>664</v>
      </c>
      <c r="B264" s="78" t="s">
        <v>18</v>
      </c>
    </row>
    <row r="265" spans="1:2" x14ac:dyDescent="0.25">
      <c r="A265" s="78" t="s">
        <v>666</v>
      </c>
      <c r="B265" s="78" t="s">
        <v>18</v>
      </c>
    </row>
    <row r="266" spans="1:2" x14ac:dyDescent="0.25">
      <c r="A266" s="78" t="s">
        <v>668</v>
      </c>
      <c r="B266" s="78" t="s">
        <v>18</v>
      </c>
    </row>
    <row r="267" spans="1:2" x14ac:dyDescent="0.25">
      <c r="A267" s="78" t="s">
        <v>670</v>
      </c>
      <c r="B267" s="78" t="s">
        <v>18</v>
      </c>
    </row>
    <row r="268" spans="1:2" x14ac:dyDescent="0.25">
      <c r="A268" s="78" t="s">
        <v>672</v>
      </c>
      <c r="B268" s="78" t="s">
        <v>18</v>
      </c>
    </row>
    <row r="269" spans="1:2" x14ac:dyDescent="0.25">
      <c r="A269" s="78" t="s">
        <v>674</v>
      </c>
      <c r="B269" s="78" t="s">
        <v>18</v>
      </c>
    </row>
    <row r="270" spans="1:2" x14ac:dyDescent="0.25">
      <c r="A270" s="78" t="s">
        <v>676</v>
      </c>
      <c r="B270" s="78" t="s">
        <v>18</v>
      </c>
    </row>
    <row r="271" spans="1:2" x14ac:dyDescent="0.25">
      <c r="A271" s="78" t="s">
        <v>678</v>
      </c>
      <c r="B271" s="78" t="s">
        <v>18</v>
      </c>
    </row>
    <row r="272" spans="1:2" x14ac:dyDescent="0.25">
      <c r="A272" s="78" t="s">
        <v>680</v>
      </c>
      <c r="B272" s="78" t="s">
        <v>18</v>
      </c>
    </row>
    <row r="273" spans="1:2" x14ac:dyDescent="0.25">
      <c r="A273" s="78" t="s">
        <v>682</v>
      </c>
      <c r="B273" s="78" t="s">
        <v>18</v>
      </c>
    </row>
    <row r="274" spans="1:2" x14ac:dyDescent="0.25">
      <c r="A274" s="78" t="s">
        <v>684</v>
      </c>
      <c r="B274" s="78" t="s">
        <v>18</v>
      </c>
    </row>
    <row r="275" spans="1:2" x14ac:dyDescent="0.25">
      <c r="A275" s="78" t="s">
        <v>686</v>
      </c>
      <c r="B275" s="78" t="s">
        <v>18</v>
      </c>
    </row>
    <row r="276" spans="1:2" x14ac:dyDescent="0.25">
      <c r="A276" s="78" t="s">
        <v>688</v>
      </c>
      <c r="B276" s="78" t="s">
        <v>18</v>
      </c>
    </row>
    <row r="277" spans="1:2" x14ac:dyDescent="0.25">
      <c r="A277" s="78" t="s">
        <v>690</v>
      </c>
      <c r="B277" s="78" t="s">
        <v>18</v>
      </c>
    </row>
    <row r="278" spans="1:2" x14ac:dyDescent="0.25">
      <c r="A278" s="78" t="s">
        <v>692</v>
      </c>
      <c r="B278" s="78" t="s">
        <v>18</v>
      </c>
    </row>
    <row r="279" spans="1:2" x14ac:dyDescent="0.25">
      <c r="A279" s="78" t="s">
        <v>694</v>
      </c>
      <c r="B279" s="78" t="s">
        <v>18</v>
      </c>
    </row>
    <row r="280" spans="1:2" x14ac:dyDescent="0.25">
      <c r="A280" s="78" t="s">
        <v>696</v>
      </c>
      <c r="B280" s="78" t="s">
        <v>18</v>
      </c>
    </row>
    <row r="281" spans="1:2" x14ac:dyDescent="0.25">
      <c r="A281" s="78" t="s">
        <v>698</v>
      </c>
      <c r="B281" s="78" t="s">
        <v>18</v>
      </c>
    </row>
    <row r="282" spans="1:2" x14ac:dyDescent="0.25">
      <c r="A282" s="78" t="s">
        <v>700</v>
      </c>
      <c r="B282" s="78" t="s">
        <v>18</v>
      </c>
    </row>
    <row r="283" spans="1:2" x14ac:dyDescent="0.25">
      <c r="A283" s="78" t="s">
        <v>702</v>
      </c>
      <c r="B283" s="78" t="s">
        <v>18</v>
      </c>
    </row>
    <row r="284" spans="1:2" x14ac:dyDescent="0.25">
      <c r="A284" s="78" t="s">
        <v>704</v>
      </c>
      <c r="B284" s="78" t="s">
        <v>18</v>
      </c>
    </row>
    <row r="285" spans="1:2" x14ac:dyDescent="0.25">
      <c r="A285" s="78" t="s">
        <v>706</v>
      </c>
      <c r="B285" s="78" t="s">
        <v>18</v>
      </c>
    </row>
    <row r="286" spans="1:2" x14ac:dyDescent="0.25">
      <c r="A286" s="78" t="s">
        <v>708</v>
      </c>
      <c r="B286" s="78" t="s">
        <v>18</v>
      </c>
    </row>
    <row r="287" spans="1:2" x14ac:dyDescent="0.25">
      <c r="A287" s="78" t="s">
        <v>710</v>
      </c>
      <c r="B287" s="78" t="s">
        <v>18</v>
      </c>
    </row>
    <row r="288" spans="1:2" x14ac:dyDescent="0.25">
      <c r="A288" s="78" t="s">
        <v>712</v>
      </c>
      <c r="B288" s="78" t="s">
        <v>18</v>
      </c>
    </row>
    <row r="289" spans="1:2" x14ac:dyDescent="0.25">
      <c r="A289" s="78" t="s">
        <v>714</v>
      </c>
      <c r="B289" s="78" t="s">
        <v>18</v>
      </c>
    </row>
    <row r="290" spans="1:2" x14ac:dyDescent="0.25">
      <c r="A290" s="78" t="s">
        <v>716</v>
      </c>
      <c r="B290" s="78" t="s">
        <v>18</v>
      </c>
    </row>
    <row r="291" spans="1:2" x14ac:dyDescent="0.25">
      <c r="A291" s="78" t="s">
        <v>718</v>
      </c>
      <c r="B291" s="78" t="s">
        <v>18</v>
      </c>
    </row>
    <row r="292" spans="1:2" x14ac:dyDescent="0.25">
      <c r="A292" s="78" t="s">
        <v>720</v>
      </c>
      <c r="B292" s="78" t="s">
        <v>18</v>
      </c>
    </row>
    <row r="293" spans="1:2" x14ac:dyDescent="0.25">
      <c r="A293" s="78" t="s">
        <v>722</v>
      </c>
      <c r="B293" s="78" t="s">
        <v>18</v>
      </c>
    </row>
    <row r="294" spans="1:2" x14ac:dyDescent="0.25">
      <c r="A294" s="78" t="s">
        <v>724</v>
      </c>
      <c r="B294" s="78" t="s">
        <v>18</v>
      </c>
    </row>
    <row r="295" spans="1:2" x14ac:dyDescent="0.25">
      <c r="A295" s="78" t="s">
        <v>726</v>
      </c>
      <c r="B295" s="78" t="s">
        <v>18</v>
      </c>
    </row>
    <row r="296" spans="1:2" x14ac:dyDescent="0.25">
      <c r="A296" s="78" t="s">
        <v>728</v>
      </c>
      <c r="B296" s="78" t="s">
        <v>18</v>
      </c>
    </row>
    <row r="297" spans="1:2" x14ac:dyDescent="0.25">
      <c r="A297" s="78" t="s">
        <v>730</v>
      </c>
      <c r="B297" s="78" t="s">
        <v>18</v>
      </c>
    </row>
    <row r="298" spans="1:2" x14ac:dyDescent="0.25">
      <c r="A298" s="78" t="s">
        <v>732</v>
      </c>
      <c r="B298" s="78" t="s">
        <v>18</v>
      </c>
    </row>
    <row r="299" spans="1:2" x14ac:dyDescent="0.25">
      <c r="A299" s="78" t="s">
        <v>734</v>
      </c>
      <c r="B299" s="78" t="s">
        <v>18</v>
      </c>
    </row>
    <row r="300" spans="1:2" x14ac:dyDescent="0.25">
      <c r="A300" s="78" t="s">
        <v>736</v>
      </c>
      <c r="B300" s="78" t="s">
        <v>18</v>
      </c>
    </row>
    <row r="301" spans="1:2" x14ac:dyDescent="0.25">
      <c r="A301" s="78" t="s">
        <v>738</v>
      </c>
      <c r="B301" s="78" t="s">
        <v>18</v>
      </c>
    </row>
    <row r="302" spans="1:2" x14ac:dyDescent="0.25">
      <c r="A302" s="78" t="s">
        <v>740</v>
      </c>
      <c r="B302" s="78" t="s">
        <v>18</v>
      </c>
    </row>
    <row r="303" spans="1:2" x14ac:dyDescent="0.25">
      <c r="A303" s="78" t="s">
        <v>742</v>
      </c>
      <c r="B303" s="78" t="s">
        <v>18</v>
      </c>
    </row>
    <row r="304" spans="1:2" x14ac:dyDescent="0.25">
      <c r="A304" s="78" t="s">
        <v>744</v>
      </c>
      <c r="B304" s="78" t="s">
        <v>18</v>
      </c>
    </row>
    <row r="305" spans="1:2" x14ac:dyDescent="0.25">
      <c r="A305" s="78" t="s">
        <v>746</v>
      </c>
      <c r="B305" s="78" t="s">
        <v>18</v>
      </c>
    </row>
    <row r="306" spans="1:2" x14ac:dyDescent="0.25">
      <c r="A306" s="78" t="s">
        <v>748</v>
      </c>
      <c r="B306" s="78" t="s">
        <v>18</v>
      </c>
    </row>
    <row r="307" spans="1:2" x14ac:dyDescent="0.25">
      <c r="A307" s="78" t="s">
        <v>750</v>
      </c>
      <c r="B307" s="78" t="s">
        <v>18</v>
      </c>
    </row>
    <row r="308" spans="1:2" x14ac:dyDescent="0.25">
      <c r="A308" s="78" t="s">
        <v>752</v>
      </c>
      <c r="B308" s="78" t="s">
        <v>18</v>
      </c>
    </row>
    <row r="309" spans="1:2" x14ac:dyDescent="0.25">
      <c r="A309" s="78" t="s">
        <v>754</v>
      </c>
      <c r="B309" s="78" t="s">
        <v>18</v>
      </c>
    </row>
    <row r="310" spans="1:2" x14ac:dyDescent="0.25">
      <c r="A310" s="78" t="s">
        <v>756</v>
      </c>
      <c r="B310" s="78" t="s">
        <v>18</v>
      </c>
    </row>
    <row r="311" spans="1:2" x14ac:dyDescent="0.25">
      <c r="A311" s="78" t="s">
        <v>758</v>
      </c>
      <c r="B311" s="78" t="s">
        <v>18</v>
      </c>
    </row>
    <row r="312" spans="1:2" x14ac:dyDescent="0.25">
      <c r="A312" s="78" t="s">
        <v>760</v>
      </c>
      <c r="B312" s="78" t="s">
        <v>18</v>
      </c>
    </row>
    <row r="313" spans="1:2" x14ac:dyDescent="0.25">
      <c r="A313" s="78" t="s">
        <v>762</v>
      </c>
      <c r="B313" s="78" t="s">
        <v>18</v>
      </c>
    </row>
    <row r="314" spans="1:2" x14ac:dyDescent="0.25">
      <c r="A314" s="78" t="s">
        <v>764</v>
      </c>
      <c r="B314" s="78" t="s">
        <v>18</v>
      </c>
    </row>
    <row r="315" spans="1:2" x14ac:dyDescent="0.25">
      <c r="A315" s="78" t="s">
        <v>766</v>
      </c>
      <c r="B315" s="78" t="s">
        <v>18</v>
      </c>
    </row>
    <row r="316" spans="1:2" x14ac:dyDescent="0.25">
      <c r="A316" s="78" t="s">
        <v>768</v>
      </c>
      <c r="B316" s="78" t="s">
        <v>18</v>
      </c>
    </row>
    <row r="317" spans="1:2" x14ac:dyDescent="0.25">
      <c r="A317" s="78" t="s">
        <v>770</v>
      </c>
      <c r="B317" s="78" t="s">
        <v>18</v>
      </c>
    </row>
    <row r="318" spans="1:2" x14ac:dyDescent="0.25">
      <c r="A318" s="78" t="s">
        <v>772</v>
      </c>
      <c r="B318" s="78" t="s">
        <v>18</v>
      </c>
    </row>
    <row r="319" spans="1:2" x14ac:dyDescent="0.25">
      <c r="A319" s="78" t="s">
        <v>774</v>
      </c>
      <c r="B319" s="78" t="s">
        <v>18</v>
      </c>
    </row>
    <row r="320" spans="1:2" x14ac:dyDescent="0.25">
      <c r="A320" s="78" t="s">
        <v>776</v>
      </c>
      <c r="B320" s="78" t="s">
        <v>18</v>
      </c>
    </row>
    <row r="321" spans="1:2" x14ac:dyDescent="0.25">
      <c r="A321" s="78" t="s">
        <v>778</v>
      </c>
      <c r="B321" s="78" t="s">
        <v>18</v>
      </c>
    </row>
    <row r="322" spans="1:2" x14ac:dyDescent="0.25">
      <c r="A322" s="78" t="s">
        <v>780</v>
      </c>
      <c r="B322" s="78" t="s">
        <v>18</v>
      </c>
    </row>
    <row r="323" spans="1:2" x14ac:dyDescent="0.25">
      <c r="A323" s="78" t="s">
        <v>782</v>
      </c>
      <c r="B323" s="78" t="s">
        <v>18</v>
      </c>
    </row>
    <row r="324" spans="1:2" x14ac:dyDescent="0.25">
      <c r="A324" s="78" t="s">
        <v>784</v>
      </c>
      <c r="B324" s="78" t="s">
        <v>18</v>
      </c>
    </row>
    <row r="325" spans="1:2" x14ac:dyDescent="0.25">
      <c r="A325" s="78" t="s">
        <v>786</v>
      </c>
      <c r="B325" s="78" t="s">
        <v>18</v>
      </c>
    </row>
    <row r="326" spans="1:2" x14ac:dyDescent="0.25">
      <c r="A326" s="78" t="s">
        <v>788</v>
      </c>
      <c r="B326" s="78" t="s">
        <v>18</v>
      </c>
    </row>
    <row r="327" spans="1:2" x14ac:dyDescent="0.25">
      <c r="A327" s="78" t="s">
        <v>790</v>
      </c>
      <c r="B327" s="78" t="s">
        <v>18</v>
      </c>
    </row>
    <row r="328" spans="1:2" x14ac:dyDescent="0.25">
      <c r="A328" s="78" t="s">
        <v>792</v>
      </c>
      <c r="B328" s="78" t="s">
        <v>18</v>
      </c>
    </row>
    <row r="329" spans="1:2" x14ac:dyDescent="0.25">
      <c r="A329" s="78" t="s">
        <v>794</v>
      </c>
      <c r="B329" s="78" t="s">
        <v>18</v>
      </c>
    </row>
    <row r="330" spans="1:2" x14ac:dyDescent="0.25">
      <c r="A330" s="78" t="s">
        <v>796</v>
      </c>
      <c r="B330" s="78" t="s">
        <v>18</v>
      </c>
    </row>
    <row r="331" spans="1:2" x14ac:dyDescent="0.25">
      <c r="A331" s="78" t="s">
        <v>798</v>
      </c>
      <c r="B331" s="78" t="s">
        <v>18</v>
      </c>
    </row>
    <row r="332" spans="1:2" x14ac:dyDescent="0.25">
      <c r="A332" s="78" t="s">
        <v>800</v>
      </c>
      <c r="B332" s="78" t="s">
        <v>18</v>
      </c>
    </row>
    <row r="333" spans="1:2" x14ac:dyDescent="0.25">
      <c r="A333" s="78" t="s">
        <v>2862</v>
      </c>
      <c r="B333" s="78" t="s">
        <v>18</v>
      </c>
    </row>
    <row r="334" spans="1:2" x14ac:dyDescent="0.25">
      <c r="A334" s="78" t="s">
        <v>2863</v>
      </c>
      <c r="B334" s="78" t="s">
        <v>18</v>
      </c>
    </row>
    <row r="335" spans="1:2" x14ac:dyDescent="0.25">
      <c r="A335" s="78" t="s">
        <v>802</v>
      </c>
      <c r="B335" s="78" t="s">
        <v>18</v>
      </c>
    </row>
    <row r="336" spans="1:2" x14ac:dyDescent="0.25">
      <c r="A336" s="78" t="s">
        <v>804</v>
      </c>
      <c r="B336" s="78" t="s">
        <v>18</v>
      </c>
    </row>
    <row r="337" spans="1:2" x14ac:dyDescent="0.25">
      <c r="A337" s="78" t="s">
        <v>806</v>
      </c>
      <c r="B337" s="78" t="s">
        <v>18</v>
      </c>
    </row>
    <row r="338" spans="1:2" x14ac:dyDescent="0.25">
      <c r="A338" s="78" t="s">
        <v>808</v>
      </c>
      <c r="B338" s="78" t="s">
        <v>18</v>
      </c>
    </row>
    <row r="339" spans="1:2" x14ac:dyDescent="0.25">
      <c r="A339" s="78" t="s">
        <v>810</v>
      </c>
      <c r="B339" s="78" t="s">
        <v>18</v>
      </c>
    </row>
    <row r="340" spans="1:2" x14ac:dyDescent="0.25">
      <c r="A340" s="78" t="s">
        <v>812</v>
      </c>
      <c r="B340" s="78" t="s">
        <v>18</v>
      </c>
    </row>
    <row r="341" spans="1:2" x14ac:dyDescent="0.25">
      <c r="A341" s="78" t="s">
        <v>814</v>
      </c>
      <c r="B341" s="78" t="s">
        <v>18</v>
      </c>
    </row>
    <row r="342" spans="1:2" x14ac:dyDescent="0.25">
      <c r="A342" s="78" t="s">
        <v>816</v>
      </c>
      <c r="B342" s="78" t="s">
        <v>18</v>
      </c>
    </row>
    <row r="343" spans="1:2" x14ac:dyDescent="0.25">
      <c r="A343" s="78" t="s">
        <v>2864</v>
      </c>
      <c r="B343" s="78" t="s">
        <v>18</v>
      </c>
    </row>
    <row r="344" spans="1:2" x14ac:dyDescent="0.25">
      <c r="A344" s="78" t="s">
        <v>818</v>
      </c>
      <c r="B344" s="78" t="s">
        <v>18</v>
      </c>
    </row>
    <row r="345" spans="1:2" x14ac:dyDescent="0.25">
      <c r="A345" s="78" t="s">
        <v>820</v>
      </c>
      <c r="B345" s="78" t="s">
        <v>18</v>
      </c>
    </row>
    <row r="346" spans="1:2" x14ac:dyDescent="0.25">
      <c r="A346" s="78" t="s">
        <v>822</v>
      </c>
      <c r="B346" s="78" t="s">
        <v>18</v>
      </c>
    </row>
    <row r="347" spans="1:2" x14ac:dyDescent="0.25">
      <c r="A347" s="78" t="s">
        <v>824</v>
      </c>
      <c r="B347" s="78" t="s">
        <v>18</v>
      </c>
    </row>
    <row r="348" spans="1:2" x14ac:dyDescent="0.25">
      <c r="A348" s="78" t="s">
        <v>826</v>
      </c>
      <c r="B348" s="78" t="s">
        <v>18</v>
      </c>
    </row>
    <row r="349" spans="1:2" x14ac:dyDescent="0.25">
      <c r="A349" s="78" t="s">
        <v>828</v>
      </c>
      <c r="B349" s="78" t="s">
        <v>18</v>
      </c>
    </row>
    <row r="350" spans="1:2" x14ac:dyDescent="0.25">
      <c r="A350" s="78" t="s">
        <v>830</v>
      </c>
      <c r="B350" s="78" t="s">
        <v>18</v>
      </c>
    </row>
    <row r="351" spans="1:2" x14ac:dyDescent="0.25">
      <c r="A351" s="78" t="s">
        <v>832</v>
      </c>
      <c r="B351" s="78" t="s">
        <v>18</v>
      </c>
    </row>
    <row r="352" spans="1:2" x14ac:dyDescent="0.25">
      <c r="A352" s="78" t="s">
        <v>834</v>
      </c>
      <c r="B352" s="78" t="s">
        <v>18</v>
      </c>
    </row>
    <row r="353" spans="1:2" x14ac:dyDescent="0.25">
      <c r="A353" s="78" t="s">
        <v>836</v>
      </c>
      <c r="B353" s="78" t="s">
        <v>18</v>
      </c>
    </row>
    <row r="354" spans="1:2" x14ac:dyDescent="0.25">
      <c r="A354" s="78" t="s">
        <v>838</v>
      </c>
      <c r="B354" s="78" t="s">
        <v>18</v>
      </c>
    </row>
    <row r="355" spans="1:2" x14ac:dyDescent="0.25">
      <c r="A355" s="78" t="s">
        <v>840</v>
      </c>
      <c r="B355" s="78" t="s">
        <v>18</v>
      </c>
    </row>
    <row r="356" spans="1:2" x14ac:dyDescent="0.25">
      <c r="A356" s="78" t="s">
        <v>842</v>
      </c>
      <c r="B356" s="78" t="s">
        <v>18</v>
      </c>
    </row>
    <row r="357" spans="1:2" x14ac:dyDescent="0.25">
      <c r="A357" s="78" t="s">
        <v>844</v>
      </c>
      <c r="B357" s="78" t="s">
        <v>18</v>
      </c>
    </row>
    <row r="358" spans="1:2" x14ac:dyDescent="0.25">
      <c r="A358" s="78" t="s">
        <v>846</v>
      </c>
      <c r="B358" s="78" t="s">
        <v>18</v>
      </c>
    </row>
    <row r="359" spans="1:2" x14ac:dyDescent="0.25">
      <c r="A359" s="78" t="s">
        <v>848</v>
      </c>
      <c r="B359" s="78" t="s">
        <v>18</v>
      </c>
    </row>
    <row r="360" spans="1:2" x14ac:dyDescent="0.25">
      <c r="A360" s="78" t="s">
        <v>850</v>
      </c>
      <c r="B360" s="78" t="s">
        <v>18</v>
      </c>
    </row>
    <row r="361" spans="1:2" x14ac:dyDescent="0.25">
      <c r="A361" s="78" t="s">
        <v>852</v>
      </c>
      <c r="B361" s="78" t="s">
        <v>18</v>
      </c>
    </row>
    <row r="362" spans="1:2" x14ac:dyDescent="0.25">
      <c r="A362" s="78" t="s">
        <v>854</v>
      </c>
      <c r="B362" s="78" t="s">
        <v>18</v>
      </c>
    </row>
    <row r="363" spans="1:2" x14ac:dyDescent="0.25">
      <c r="A363" s="78" t="s">
        <v>856</v>
      </c>
      <c r="B363" s="78" t="s">
        <v>18</v>
      </c>
    </row>
    <row r="364" spans="1:2" x14ac:dyDescent="0.25">
      <c r="A364" s="78" t="s">
        <v>858</v>
      </c>
      <c r="B364" s="78" t="s">
        <v>18</v>
      </c>
    </row>
    <row r="365" spans="1:2" x14ac:dyDescent="0.25">
      <c r="A365" s="78" t="s">
        <v>860</v>
      </c>
      <c r="B365" s="78" t="s">
        <v>18</v>
      </c>
    </row>
    <row r="366" spans="1:2" x14ac:dyDescent="0.25">
      <c r="A366" s="78" t="s">
        <v>862</v>
      </c>
      <c r="B366" s="78" t="s">
        <v>18</v>
      </c>
    </row>
    <row r="367" spans="1:2" x14ac:dyDescent="0.25">
      <c r="A367" s="78" t="s">
        <v>864</v>
      </c>
      <c r="B367" s="78" t="s">
        <v>18</v>
      </c>
    </row>
    <row r="368" spans="1:2" x14ac:dyDescent="0.25">
      <c r="A368" s="78" t="s">
        <v>866</v>
      </c>
      <c r="B368" s="78" t="s">
        <v>18</v>
      </c>
    </row>
    <row r="369" spans="1:2" x14ac:dyDescent="0.25">
      <c r="A369" s="78" t="s">
        <v>868</v>
      </c>
      <c r="B369" s="78" t="s">
        <v>18</v>
      </c>
    </row>
    <row r="370" spans="1:2" x14ac:dyDescent="0.25">
      <c r="A370" s="78" t="s">
        <v>870</v>
      </c>
      <c r="B370" s="78" t="s">
        <v>18</v>
      </c>
    </row>
    <row r="371" spans="1:2" x14ac:dyDescent="0.25">
      <c r="A371" s="78" t="s">
        <v>2865</v>
      </c>
      <c r="B371" s="78" t="s">
        <v>18</v>
      </c>
    </row>
    <row r="372" spans="1:2" x14ac:dyDescent="0.25">
      <c r="A372" s="78" t="s">
        <v>872</v>
      </c>
      <c r="B372" s="78" t="s">
        <v>18</v>
      </c>
    </row>
    <row r="373" spans="1:2" x14ac:dyDescent="0.25">
      <c r="A373" s="78" t="s">
        <v>874</v>
      </c>
      <c r="B373" s="78" t="s">
        <v>18</v>
      </c>
    </row>
    <row r="374" spans="1:2" x14ac:dyDescent="0.25">
      <c r="A374" s="78" t="s">
        <v>876</v>
      </c>
      <c r="B374" s="78" t="s">
        <v>18</v>
      </c>
    </row>
    <row r="375" spans="1:2" x14ac:dyDescent="0.25">
      <c r="A375" s="78" t="s">
        <v>878</v>
      </c>
      <c r="B375" s="78" t="s">
        <v>18</v>
      </c>
    </row>
    <row r="376" spans="1:2" x14ac:dyDescent="0.25">
      <c r="A376" s="78" t="s">
        <v>880</v>
      </c>
      <c r="B376" s="78" t="s">
        <v>18</v>
      </c>
    </row>
    <row r="377" spans="1:2" x14ac:dyDescent="0.25">
      <c r="A377" s="78" t="s">
        <v>882</v>
      </c>
      <c r="B377" s="78" t="s">
        <v>18</v>
      </c>
    </row>
    <row r="378" spans="1:2" x14ac:dyDescent="0.25">
      <c r="A378" s="78" t="s">
        <v>884</v>
      </c>
      <c r="B378" s="78" t="s">
        <v>18</v>
      </c>
    </row>
    <row r="379" spans="1:2" x14ac:dyDescent="0.25">
      <c r="A379" s="78" t="s">
        <v>886</v>
      </c>
      <c r="B379" s="78" t="s">
        <v>18</v>
      </c>
    </row>
    <row r="380" spans="1:2" x14ac:dyDescent="0.25">
      <c r="A380" s="78" t="s">
        <v>888</v>
      </c>
      <c r="B380" s="78" t="s">
        <v>18</v>
      </c>
    </row>
    <row r="381" spans="1:2" x14ac:dyDescent="0.25">
      <c r="A381" s="78" t="s">
        <v>890</v>
      </c>
      <c r="B381" s="78" t="s">
        <v>18</v>
      </c>
    </row>
    <row r="382" spans="1:2" x14ac:dyDescent="0.25">
      <c r="A382" s="78" t="s">
        <v>892</v>
      </c>
      <c r="B382" s="78" t="s">
        <v>18</v>
      </c>
    </row>
    <row r="383" spans="1:2" x14ac:dyDescent="0.25">
      <c r="A383" s="78" t="s">
        <v>894</v>
      </c>
      <c r="B383" s="78" t="s">
        <v>18</v>
      </c>
    </row>
    <row r="384" spans="1:2" x14ac:dyDescent="0.25">
      <c r="A384" s="78" t="s">
        <v>896</v>
      </c>
      <c r="B384" s="78" t="s">
        <v>18</v>
      </c>
    </row>
    <row r="385" spans="1:2" x14ac:dyDescent="0.25">
      <c r="A385" s="78" t="s">
        <v>898</v>
      </c>
      <c r="B385" s="78" t="s">
        <v>18</v>
      </c>
    </row>
    <row r="386" spans="1:2" x14ac:dyDescent="0.25">
      <c r="A386" s="78" t="s">
        <v>900</v>
      </c>
      <c r="B386" s="78" t="s">
        <v>18</v>
      </c>
    </row>
    <row r="387" spans="1:2" x14ac:dyDescent="0.25">
      <c r="A387" s="78" t="s">
        <v>902</v>
      </c>
      <c r="B387" s="78" t="s">
        <v>18</v>
      </c>
    </row>
    <row r="388" spans="1:2" x14ac:dyDescent="0.25">
      <c r="A388" s="78" t="s">
        <v>904</v>
      </c>
      <c r="B388" s="78" t="s">
        <v>18</v>
      </c>
    </row>
    <row r="389" spans="1:2" x14ac:dyDescent="0.25">
      <c r="A389" s="78" t="s">
        <v>906</v>
      </c>
      <c r="B389" s="78" t="s">
        <v>18</v>
      </c>
    </row>
    <row r="390" spans="1:2" x14ac:dyDescent="0.25">
      <c r="A390" s="78" t="s">
        <v>908</v>
      </c>
      <c r="B390" s="78" t="s">
        <v>18</v>
      </c>
    </row>
    <row r="391" spans="1:2" x14ac:dyDescent="0.25">
      <c r="A391" s="78" t="s">
        <v>910</v>
      </c>
      <c r="B391" s="78" t="s">
        <v>18</v>
      </c>
    </row>
    <row r="392" spans="1:2" x14ac:dyDescent="0.25">
      <c r="A392" s="78" t="s">
        <v>912</v>
      </c>
      <c r="B392" s="78" t="s">
        <v>18</v>
      </c>
    </row>
    <row r="393" spans="1:2" x14ac:dyDescent="0.25">
      <c r="A393" s="78" t="s">
        <v>914</v>
      </c>
      <c r="B393" s="78" t="s">
        <v>18</v>
      </c>
    </row>
    <row r="394" spans="1:2" x14ac:dyDescent="0.25">
      <c r="A394" s="78" t="s">
        <v>916</v>
      </c>
      <c r="B394" s="78" t="s">
        <v>18</v>
      </c>
    </row>
    <row r="395" spans="1:2" x14ac:dyDescent="0.25">
      <c r="A395" s="78" t="s">
        <v>918</v>
      </c>
      <c r="B395" s="78" t="s">
        <v>18</v>
      </c>
    </row>
    <row r="396" spans="1:2" x14ac:dyDescent="0.25">
      <c r="A396" s="78" t="s">
        <v>920</v>
      </c>
      <c r="B396" s="78" t="s">
        <v>18</v>
      </c>
    </row>
    <row r="397" spans="1:2" x14ac:dyDescent="0.25">
      <c r="A397" s="78" t="s">
        <v>922</v>
      </c>
      <c r="B397" s="78" t="s">
        <v>18</v>
      </c>
    </row>
    <row r="398" spans="1:2" x14ac:dyDescent="0.25">
      <c r="A398" s="78" t="s">
        <v>924</v>
      </c>
      <c r="B398" s="78" t="s">
        <v>18</v>
      </c>
    </row>
    <row r="399" spans="1:2" x14ac:dyDescent="0.25">
      <c r="A399" s="78" t="s">
        <v>926</v>
      </c>
      <c r="B399" s="78" t="s">
        <v>18</v>
      </c>
    </row>
    <row r="400" spans="1:2" x14ac:dyDescent="0.25">
      <c r="A400" s="78" t="s">
        <v>928</v>
      </c>
      <c r="B400" s="78" t="s">
        <v>18</v>
      </c>
    </row>
    <row r="401" spans="1:2" x14ac:dyDescent="0.25">
      <c r="A401" s="78" t="s">
        <v>930</v>
      </c>
      <c r="B401" s="78" t="s">
        <v>18</v>
      </c>
    </row>
    <row r="402" spans="1:2" x14ac:dyDescent="0.25">
      <c r="A402" s="78" t="s">
        <v>932</v>
      </c>
      <c r="B402" s="78" t="s">
        <v>18</v>
      </c>
    </row>
    <row r="403" spans="1:2" x14ac:dyDescent="0.25">
      <c r="A403" s="78" t="s">
        <v>934</v>
      </c>
      <c r="B403" s="78" t="s">
        <v>18</v>
      </c>
    </row>
    <row r="404" spans="1:2" x14ac:dyDescent="0.25">
      <c r="A404" s="78" t="s">
        <v>936</v>
      </c>
      <c r="B404" s="78" t="s">
        <v>18</v>
      </c>
    </row>
    <row r="405" spans="1:2" x14ac:dyDescent="0.25">
      <c r="A405" s="78" t="s">
        <v>938</v>
      </c>
      <c r="B405" s="78" t="s">
        <v>18</v>
      </c>
    </row>
    <row r="406" spans="1:2" x14ac:dyDescent="0.25">
      <c r="A406" s="78" t="s">
        <v>940</v>
      </c>
      <c r="B406" s="78" t="s">
        <v>18</v>
      </c>
    </row>
    <row r="407" spans="1:2" x14ac:dyDescent="0.25">
      <c r="A407" s="78" t="s">
        <v>942</v>
      </c>
      <c r="B407" s="78" t="s">
        <v>18</v>
      </c>
    </row>
    <row r="408" spans="1:2" x14ac:dyDescent="0.25">
      <c r="A408" s="78" t="s">
        <v>944</v>
      </c>
      <c r="B408" s="78" t="s">
        <v>18</v>
      </c>
    </row>
    <row r="409" spans="1:2" x14ac:dyDescent="0.25">
      <c r="A409" s="78" t="s">
        <v>946</v>
      </c>
      <c r="B409" s="78" t="s">
        <v>18</v>
      </c>
    </row>
    <row r="410" spans="1:2" x14ac:dyDescent="0.25">
      <c r="A410" s="78" t="s">
        <v>948</v>
      </c>
      <c r="B410" s="78" t="s">
        <v>18</v>
      </c>
    </row>
    <row r="411" spans="1:2" x14ac:dyDescent="0.25">
      <c r="A411" s="78" t="s">
        <v>950</v>
      </c>
      <c r="B411" s="78" t="s">
        <v>18</v>
      </c>
    </row>
    <row r="412" spans="1:2" x14ac:dyDescent="0.25">
      <c r="A412" s="78" t="s">
        <v>952</v>
      </c>
      <c r="B412" s="78" t="s">
        <v>18</v>
      </c>
    </row>
    <row r="413" spans="1:2" x14ac:dyDescent="0.25">
      <c r="A413" s="78" t="s">
        <v>954</v>
      </c>
      <c r="B413" s="78" t="s">
        <v>18</v>
      </c>
    </row>
    <row r="414" spans="1:2" x14ac:dyDescent="0.25">
      <c r="A414" s="78" t="s">
        <v>956</v>
      </c>
      <c r="B414" s="78" t="s">
        <v>18</v>
      </c>
    </row>
    <row r="415" spans="1:2" x14ac:dyDescent="0.25">
      <c r="A415" s="78" t="s">
        <v>958</v>
      </c>
      <c r="B415" s="78" t="s">
        <v>18</v>
      </c>
    </row>
    <row r="416" spans="1:2" x14ac:dyDescent="0.25">
      <c r="A416" s="78" t="s">
        <v>960</v>
      </c>
      <c r="B416" s="78" t="s">
        <v>18</v>
      </c>
    </row>
    <row r="417" spans="1:2" x14ac:dyDescent="0.25">
      <c r="A417" s="78" t="s">
        <v>962</v>
      </c>
      <c r="B417" s="78" t="s">
        <v>18</v>
      </c>
    </row>
    <row r="418" spans="1:2" x14ac:dyDescent="0.25">
      <c r="A418" s="78" t="s">
        <v>964</v>
      </c>
      <c r="B418" s="78" t="s">
        <v>18</v>
      </c>
    </row>
    <row r="419" spans="1:2" x14ac:dyDescent="0.25">
      <c r="A419" s="78" t="s">
        <v>966</v>
      </c>
      <c r="B419" s="78" t="s">
        <v>18</v>
      </c>
    </row>
    <row r="420" spans="1:2" x14ac:dyDescent="0.25">
      <c r="A420" s="78" t="s">
        <v>968</v>
      </c>
      <c r="B420" s="78" t="s">
        <v>18</v>
      </c>
    </row>
    <row r="421" spans="1:2" x14ac:dyDescent="0.25">
      <c r="A421" s="78" t="s">
        <v>970</v>
      </c>
      <c r="B421" s="78" t="s">
        <v>18</v>
      </c>
    </row>
    <row r="422" spans="1:2" x14ac:dyDescent="0.25">
      <c r="A422" s="78" t="s">
        <v>972</v>
      </c>
      <c r="B422" s="78" t="s">
        <v>18</v>
      </c>
    </row>
    <row r="423" spans="1:2" x14ac:dyDescent="0.25">
      <c r="A423" s="78" t="s">
        <v>974</v>
      </c>
      <c r="B423" s="78" t="s">
        <v>18</v>
      </c>
    </row>
    <row r="424" spans="1:2" x14ac:dyDescent="0.25">
      <c r="A424" s="78" t="s">
        <v>976</v>
      </c>
      <c r="B424" s="78" t="s">
        <v>18</v>
      </c>
    </row>
    <row r="425" spans="1:2" x14ac:dyDescent="0.25">
      <c r="A425" s="78" t="s">
        <v>978</v>
      </c>
      <c r="B425" s="78" t="s">
        <v>18</v>
      </c>
    </row>
    <row r="426" spans="1:2" x14ac:dyDescent="0.25">
      <c r="A426" s="78" t="s">
        <v>980</v>
      </c>
      <c r="B426" s="78" t="s">
        <v>18</v>
      </c>
    </row>
    <row r="427" spans="1:2" x14ac:dyDescent="0.25">
      <c r="A427" s="78" t="s">
        <v>982</v>
      </c>
      <c r="B427" s="78" t="s">
        <v>18</v>
      </c>
    </row>
    <row r="428" spans="1:2" x14ac:dyDescent="0.25">
      <c r="A428" s="78" t="s">
        <v>984</v>
      </c>
      <c r="B428" s="78" t="s">
        <v>18</v>
      </c>
    </row>
    <row r="429" spans="1:2" x14ac:dyDescent="0.25">
      <c r="A429" s="78" t="s">
        <v>986</v>
      </c>
      <c r="B429" s="78" t="s">
        <v>18</v>
      </c>
    </row>
    <row r="430" spans="1:2" x14ac:dyDescent="0.25">
      <c r="A430" s="78" t="s">
        <v>988</v>
      </c>
      <c r="B430" s="78" t="s">
        <v>18</v>
      </c>
    </row>
    <row r="431" spans="1:2" x14ac:dyDescent="0.25">
      <c r="A431" s="78" t="s">
        <v>990</v>
      </c>
      <c r="B431" s="78" t="s">
        <v>18</v>
      </c>
    </row>
    <row r="432" spans="1:2" x14ac:dyDescent="0.25">
      <c r="A432" s="78" t="s">
        <v>992</v>
      </c>
      <c r="B432" s="78" t="s">
        <v>18</v>
      </c>
    </row>
    <row r="433" spans="1:2" x14ac:dyDescent="0.25">
      <c r="A433" s="78" t="s">
        <v>994</v>
      </c>
      <c r="B433" s="78" t="s">
        <v>18</v>
      </c>
    </row>
    <row r="434" spans="1:2" x14ac:dyDescent="0.25">
      <c r="A434" s="78" t="s">
        <v>996</v>
      </c>
      <c r="B434" s="78" t="s">
        <v>18</v>
      </c>
    </row>
    <row r="435" spans="1:2" x14ac:dyDescent="0.25">
      <c r="A435" s="78" t="s">
        <v>998</v>
      </c>
      <c r="B435" s="78" t="s">
        <v>18</v>
      </c>
    </row>
    <row r="436" spans="1:2" x14ac:dyDescent="0.25">
      <c r="A436" s="78" t="s">
        <v>1000</v>
      </c>
      <c r="B436" s="78" t="s">
        <v>18</v>
      </c>
    </row>
    <row r="437" spans="1:2" x14ac:dyDescent="0.25">
      <c r="A437" s="78" t="s">
        <v>1002</v>
      </c>
      <c r="B437" s="78" t="s">
        <v>18</v>
      </c>
    </row>
    <row r="438" spans="1:2" x14ac:dyDescent="0.25">
      <c r="A438" s="78" t="s">
        <v>1004</v>
      </c>
      <c r="B438" s="78" t="s">
        <v>18</v>
      </c>
    </row>
    <row r="439" spans="1:2" x14ac:dyDescent="0.25">
      <c r="A439" s="78" t="s">
        <v>1006</v>
      </c>
      <c r="B439" s="78" t="s">
        <v>18</v>
      </c>
    </row>
    <row r="440" spans="1:2" x14ac:dyDescent="0.25">
      <c r="A440" s="78" t="s">
        <v>1008</v>
      </c>
      <c r="B440" s="78" t="s">
        <v>18</v>
      </c>
    </row>
    <row r="441" spans="1:2" x14ac:dyDescent="0.25">
      <c r="A441" s="78" t="s">
        <v>1010</v>
      </c>
      <c r="B441" s="78" t="s">
        <v>18</v>
      </c>
    </row>
    <row r="442" spans="1:2" x14ac:dyDescent="0.25">
      <c r="A442" s="78" t="s">
        <v>1012</v>
      </c>
      <c r="B442" s="78" t="s">
        <v>18</v>
      </c>
    </row>
    <row r="443" spans="1:2" x14ac:dyDescent="0.25">
      <c r="A443" s="78" t="s">
        <v>1014</v>
      </c>
      <c r="B443" s="78" t="s">
        <v>18</v>
      </c>
    </row>
    <row r="444" spans="1:2" x14ac:dyDescent="0.25">
      <c r="A444" s="78" t="s">
        <v>1016</v>
      </c>
      <c r="B444" s="78" t="s">
        <v>18</v>
      </c>
    </row>
    <row r="445" spans="1:2" x14ac:dyDescent="0.25">
      <c r="A445" s="78" t="s">
        <v>1018</v>
      </c>
      <c r="B445" s="78" t="s">
        <v>18</v>
      </c>
    </row>
    <row r="446" spans="1:2" x14ac:dyDescent="0.25">
      <c r="A446" s="78" t="s">
        <v>1020</v>
      </c>
      <c r="B446" s="78" t="s">
        <v>18</v>
      </c>
    </row>
    <row r="447" spans="1:2" x14ac:dyDescent="0.25">
      <c r="A447" s="78" t="s">
        <v>1022</v>
      </c>
      <c r="B447" s="78" t="s">
        <v>18</v>
      </c>
    </row>
    <row r="448" spans="1:2" x14ac:dyDescent="0.25">
      <c r="A448" s="78" t="s">
        <v>1024</v>
      </c>
      <c r="B448" s="78" t="s">
        <v>18</v>
      </c>
    </row>
    <row r="449" spans="1:2" x14ac:dyDescent="0.25">
      <c r="A449" s="78" t="s">
        <v>1026</v>
      </c>
      <c r="B449" s="78" t="s">
        <v>18</v>
      </c>
    </row>
    <row r="450" spans="1:2" x14ac:dyDescent="0.25">
      <c r="A450" s="78" t="s">
        <v>1028</v>
      </c>
      <c r="B450" s="78" t="s">
        <v>18</v>
      </c>
    </row>
    <row r="451" spans="1:2" x14ac:dyDescent="0.25">
      <c r="A451" s="78" t="s">
        <v>1030</v>
      </c>
      <c r="B451" s="78" t="s">
        <v>18</v>
      </c>
    </row>
    <row r="452" spans="1:2" x14ac:dyDescent="0.25">
      <c r="A452" s="78" t="s">
        <v>1032</v>
      </c>
      <c r="B452" s="78" t="s">
        <v>18</v>
      </c>
    </row>
    <row r="453" spans="1:2" x14ac:dyDescent="0.25">
      <c r="A453" s="78" t="s">
        <v>1034</v>
      </c>
      <c r="B453" s="78" t="s">
        <v>18</v>
      </c>
    </row>
    <row r="454" spans="1:2" x14ac:dyDescent="0.25">
      <c r="A454" s="78" t="s">
        <v>1036</v>
      </c>
      <c r="B454" s="78" t="s">
        <v>18</v>
      </c>
    </row>
    <row r="455" spans="1:2" x14ac:dyDescent="0.25">
      <c r="A455" s="78" t="s">
        <v>1038</v>
      </c>
      <c r="B455" s="78" t="s">
        <v>18</v>
      </c>
    </row>
    <row r="456" spans="1:2" x14ac:dyDescent="0.25">
      <c r="A456" s="78" t="s">
        <v>1040</v>
      </c>
      <c r="B456" s="78" t="s">
        <v>18</v>
      </c>
    </row>
    <row r="457" spans="1:2" x14ac:dyDescent="0.25">
      <c r="A457" s="78" t="s">
        <v>1042</v>
      </c>
      <c r="B457" s="78" t="s">
        <v>18</v>
      </c>
    </row>
    <row r="458" spans="1:2" x14ac:dyDescent="0.25">
      <c r="A458" s="78" t="s">
        <v>1044</v>
      </c>
      <c r="B458" s="78" t="s">
        <v>18</v>
      </c>
    </row>
    <row r="459" spans="1:2" x14ac:dyDescent="0.25">
      <c r="A459" s="78" t="s">
        <v>1046</v>
      </c>
      <c r="B459" s="78" t="s">
        <v>18</v>
      </c>
    </row>
    <row r="460" spans="1:2" x14ac:dyDescent="0.25">
      <c r="A460" s="78" t="s">
        <v>1048</v>
      </c>
      <c r="B460" s="78" t="s">
        <v>18</v>
      </c>
    </row>
    <row r="461" spans="1:2" x14ac:dyDescent="0.25">
      <c r="A461" s="78" t="s">
        <v>1050</v>
      </c>
      <c r="B461" s="78" t="s">
        <v>18</v>
      </c>
    </row>
    <row r="462" spans="1:2" x14ac:dyDescent="0.25">
      <c r="A462" s="78" t="s">
        <v>1052</v>
      </c>
      <c r="B462" s="78" t="s">
        <v>18</v>
      </c>
    </row>
    <row r="463" spans="1:2" x14ac:dyDescent="0.25">
      <c r="A463" s="78" t="s">
        <v>1054</v>
      </c>
      <c r="B463" s="78" t="s">
        <v>18</v>
      </c>
    </row>
    <row r="464" spans="1:2" x14ac:dyDescent="0.25">
      <c r="A464" s="78" t="s">
        <v>1056</v>
      </c>
      <c r="B464" s="78" t="s">
        <v>18</v>
      </c>
    </row>
    <row r="465" spans="1:2" x14ac:dyDescent="0.25">
      <c r="A465" s="78" t="s">
        <v>1058</v>
      </c>
      <c r="B465" s="78" t="s">
        <v>18</v>
      </c>
    </row>
    <row r="466" spans="1:2" x14ac:dyDescent="0.25">
      <c r="A466" s="78" t="s">
        <v>1060</v>
      </c>
      <c r="B466" s="78" t="s">
        <v>18</v>
      </c>
    </row>
    <row r="467" spans="1:2" x14ac:dyDescent="0.25">
      <c r="A467" s="78" t="s">
        <v>1062</v>
      </c>
      <c r="B467" s="78" t="s">
        <v>18</v>
      </c>
    </row>
    <row r="468" spans="1:2" x14ac:dyDescent="0.25">
      <c r="A468" s="78" t="s">
        <v>1064</v>
      </c>
      <c r="B468" s="78" t="s">
        <v>18</v>
      </c>
    </row>
    <row r="469" spans="1:2" x14ac:dyDescent="0.25">
      <c r="A469" s="78" t="s">
        <v>1066</v>
      </c>
      <c r="B469" s="78" t="s">
        <v>18</v>
      </c>
    </row>
    <row r="470" spans="1:2" x14ac:dyDescent="0.25">
      <c r="A470" s="78" t="s">
        <v>1068</v>
      </c>
      <c r="B470" s="78" t="s">
        <v>18</v>
      </c>
    </row>
    <row r="471" spans="1:2" x14ac:dyDescent="0.25">
      <c r="A471" s="78" t="s">
        <v>1070</v>
      </c>
      <c r="B471" s="78" t="s">
        <v>18</v>
      </c>
    </row>
    <row r="472" spans="1:2" x14ac:dyDescent="0.25">
      <c r="A472" s="78" t="s">
        <v>1072</v>
      </c>
      <c r="B472" s="78" t="s">
        <v>18</v>
      </c>
    </row>
    <row r="473" spans="1:2" x14ac:dyDescent="0.25">
      <c r="A473" s="78" t="s">
        <v>1074</v>
      </c>
      <c r="B473" s="78" t="s">
        <v>18</v>
      </c>
    </row>
    <row r="474" spans="1:2" x14ac:dyDescent="0.25">
      <c r="A474" s="78" t="s">
        <v>1076</v>
      </c>
      <c r="B474" s="78" t="s">
        <v>18</v>
      </c>
    </row>
    <row r="475" spans="1:2" x14ac:dyDescent="0.25">
      <c r="A475" s="78" t="s">
        <v>1078</v>
      </c>
      <c r="B475" s="78" t="s">
        <v>18</v>
      </c>
    </row>
    <row r="476" spans="1:2" x14ac:dyDescent="0.25">
      <c r="A476" s="78" t="s">
        <v>1080</v>
      </c>
      <c r="B476" s="78" t="s">
        <v>18</v>
      </c>
    </row>
    <row r="477" spans="1:2" x14ac:dyDescent="0.25">
      <c r="A477" s="78" t="s">
        <v>1082</v>
      </c>
      <c r="B477" s="78" t="s">
        <v>18</v>
      </c>
    </row>
    <row r="478" spans="1:2" x14ac:dyDescent="0.25">
      <c r="A478" s="78" t="s">
        <v>1084</v>
      </c>
      <c r="B478" s="78" t="s">
        <v>18</v>
      </c>
    </row>
    <row r="479" spans="1:2" x14ac:dyDescent="0.25">
      <c r="A479" s="78" t="s">
        <v>1086</v>
      </c>
      <c r="B479" s="78" t="s">
        <v>18</v>
      </c>
    </row>
    <row r="480" spans="1:2" x14ac:dyDescent="0.25">
      <c r="A480" s="78" t="s">
        <v>1088</v>
      </c>
      <c r="B480" s="78" t="s">
        <v>18</v>
      </c>
    </row>
    <row r="481" spans="1:2" x14ac:dyDescent="0.25">
      <c r="A481" s="78" t="s">
        <v>1090</v>
      </c>
      <c r="B481" s="78" t="s">
        <v>18</v>
      </c>
    </row>
    <row r="482" spans="1:2" x14ac:dyDescent="0.25">
      <c r="A482" s="78" t="s">
        <v>1092</v>
      </c>
      <c r="B482" s="78" t="s">
        <v>18</v>
      </c>
    </row>
    <row r="483" spans="1:2" x14ac:dyDescent="0.25">
      <c r="A483" s="78" t="s">
        <v>1094</v>
      </c>
      <c r="B483" s="78" t="s">
        <v>18</v>
      </c>
    </row>
    <row r="484" spans="1:2" x14ac:dyDescent="0.25">
      <c r="A484" s="78" t="s">
        <v>1096</v>
      </c>
      <c r="B484" s="78" t="s">
        <v>18</v>
      </c>
    </row>
    <row r="485" spans="1:2" x14ac:dyDescent="0.25">
      <c r="A485" s="78" t="s">
        <v>2866</v>
      </c>
      <c r="B485" s="78" t="s">
        <v>18</v>
      </c>
    </row>
    <row r="486" spans="1:2" x14ac:dyDescent="0.25">
      <c r="A486" s="78" t="s">
        <v>1098</v>
      </c>
      <c r="B486" s="78" t="s">
        <v>18</v>
      </c>
    </row>
    <row r="487" spans="1:2" x14ac:dyDescent="0.25">
      <c r="A487" s="78" t="s">
        <v>1100</v>
      </c>
      <c r="B487" s="78" t="s">
        <v>18</v>
      </c>
    </row>
    <row r="488" spans="1:2" x14ac:dyDescent="0.25">
      <c r="A488" s="78" t="s">
        <v>1102</v>
      </c>
      <c r="B488" s="78" t="s">
        <v>18</v>
      </c>
    </row>
    <row r="489" spans="1:2" x14ac:dyDescent="0.25">
      <c r="A489" s="78" t="s">
        <v>1104</v>
      </c>
      <c r="B489" s="78" t="s">
        <v>18</v>
      </c>
    </row>
    <row r="490" spans="1:2" x14ac:dyDescent="0.25">
      <c r="A490" s="78" t="s">
        <v>1106</v>
      </c>
      <c r="B490" s="78" t="s">
        <v>18</v>
      </c>
    </row>
    <row r="491" spans="1:2" x14ac:dyDescent="0.25">
      <c r="A491" s="78" t="s">
        <v>1108</v>
      </c>
      <c r="B491" s="78" t="s">
        <v>18</v>
      </c>
    </row>
    <row r="492" spans="1:2" x14ac:dyDescent="0.25">
      <c r="A492" s="78" t="s">
        <v>1110</v>
      </c>
      <c r="B492" s="78" t="s">
        <v>18</v>
      </c>
    </row>
    <row r="493" spans="1:2" x14ac:dyDescent="0.25">
      <c r="A493" s="78" t="s">
        <v>1112</v>
      </c>
      <c r="B493" s="78" t="s">
        <v>18</v>
      </c>
    </row>
    <row r="494" spans="1:2" x14ac:dyDescent="0.25">
      <c r="A494" s="78" t="s">
        <v>1114</v>
      </c>
      <c r="B494" s="78" t="s">
        <v>18</v>
      </c>
    </row>
    <row r="495" spans="1:2" x14ac:dyDescent="0.25">
      <c r="A495" s="78" t="s">
        <v>1116</v>
      </c>
      <c r="B495" s="78" t="s">
        <v>18</v>
      </c>
    </row>
    <row r="496" spans="1:2" x14ac:dyDescent="0.25">
      <c r="A496" s="78" t="s">
        <v>1118</v>
      </c>
      <c r="B496" s="78" t="s">
        <v>18</v>
      </c>
    </row>
    <row r="497" spans="1:2" x14ac:dyDescent="0.25">
      <c r="A497" s="78" t="s">
        <v>1120</v>
      </c>
      <c r="B497" s="78" t="s">
        <v>18</v>
      </c>
    </row>
    <row r="498" spans="1:2" x14ac:dyDescent="0.25">
      <c r="A498" s="78" t="s">
        <v>1122</v>
      </c>
      <c r="B498" s="78" t="s">
        <v>18</v>
      </c>
    </row>
    <row r="499" spans="1:2" x14ac:dyDescent="0.25">
      <c r="A499" s="78" t="s">
        <v>1124</v>
      </c>
      <c r="B499" s="78" t="s">
        <v>18</v>
      </c>
    </row>
    <row r="500" spans="1:2" x14ac:dyDescent="0.25">
      <c r="A500" s="78" t="s">
        <v>1126</v>
      </c>
      <c r="B500" s="78" t="s">
        <v>18</v>
      </c>
    </row>
    <row r="501" spans="1:2" x14ac:dyDescent="0.25">
      <c r="A501" s="78" t="s">
        <v>1128</v>
      </c>
      <c r="B501" s="78" t="s">
        <v>18</v>
      </c>
    </row>
    <row r="502" spans="1:2" x14ac:dyDescent="0.25">
      <c r="A502" s="78" t="s">
        <v>1130</v>
      </c>
      <c r="B502" s="78" t="s">
        <v>18</v>
      </c>
    </row>
    <row r="503" spans="1:2" x14ac:dyDescent="0.25">
      <c r="A503" s="78" t="s">
        <v>1132</v>
      </c>
      <c r="B503" s="78" t="s">
        <v>18</v>
      </c>
    </row>
    <row r="504" spans="1:2" x14ac:dyDescent="0.25">
      <c r="A504" s="78" t="s">
        <v>1134</v>
      </c>
      <c r="B504" s="78" t="s">
        <v>18</v>
      </c>
    </row>
    <row r="505" spans="1:2" x14ac:dyDescent="0.25">
      <c r="A505" s="78" t="s">
        <v>1136</v>
      </c>
      <c r="B505" s="78" t="s">
        <v>18</v>
      </c>
    </row>
    <row r="506" spans="1:2" x14ac:dyDescent="0.25">
      <c r="A506" s="78" t="s">
        <v>1138</v>
      </c>
      <c r="B506" s="78" t="s">
        <v>18</v>
      </c>
    </row>
    <row r="507" spans="1:2" x14ac:dyDescent="0.25">
      <c r="A507" s="78" t="s">
        <v>1140</v>
      </c>
      <c r="B507" s="78" t="s">
        <v>18</v>
      </c>
    </row>
    <row r="508" spans="1:2" x14ac:dyDescent="0.25">
      <c r="A508" s="78" t="s">
        <v>1142</v>
      </c>
      <c r="B508" s="78" t="s">
        <v>18</v>
      </c>
    </row>
    <row r="509" spans="1:2" x14ac:dyDescent="0.25">
      <c r="A509" s="78" t="s">
        <v>1144</v>
      </c>
      <c r="B509" s="78" t="s">
        <v>18</v>
      </c>
    </row>
    <row r="510" spans="1:2" x14ac:dyDescent="0.25">
      <c r="A510" s="78" t="s">
        <v>1146</v>
      </c>
      <c r="B510" s="78" t="s">
        <v>18</v>
      </c>
    </row>
    <row r="511" spans="1:2" x14ac:dyDescent="0.25">
      <c r="A511" s="78" t="s">
        <v>1148</v>
      </c>
      <c r="B511" s="78" t="s">
        <v>18</v>
      </c>
    </row>
    <row r="512" spans="1:2" x14ac:dyDescent="0.25">
      <c r="A512" s="78" t="s">
        <v>1150</v>
      </c>
      <c r="B512" s="78" t="s">
        <v>18</v>
      </c>
    </row>
    <row r="513" spans="1:2" x14ac:dyDescent="0.25">
      <c r="A513" s="78" t="s">
        <v>1152</v>
      </c>
      <c r="B513" s="78" t="s">
        <v>18</v>
      </c>
    </row>
    <row r="514" spans="1:2" x14ac:dyDescent="0.25">
      <c r="A514" s="78" t="s">
        <v>1154</v>
      </c>
      <c r="B514" s="78" t="s">
        <v>18</v>
      </c>
    </row>
    <row r="515" spans="1:2" x14ac:dyDescent="0.25">
      <c r="A515" s="78" t="s">
        <v>1156</v>
      </c>
      <c r="B515" s="78" t="s">
        <v>18</v>
      </c>
    </row>
    <row r="516" spans="1:2" x14ac:dyDescent="0.25">
      <c r="A516" s="78" t="s">
        <v>1158</v>
      </c>
      <c r="B516" s="78" t="s">
        <v>18</v>
      </c>
    </row>
    <row r="517" spans="1:2" x14ac:dyDescent="0.25">
      <c r="A517" s="78" t="s">
        <v>1160</v>
      </c>
      <c r="B517" s="78" t="s">
        <v>18</v>
      </c>
    </row>
    <row r="518" spans="1:2" x14ac:dyDescent="0.25">
      <c r="A518" s="78" t="s">
        <v>1162</v>
      </c>
      <c r="B518" s="78" t="s">
        <v>18</v>
      </c>
    </row>
    <row r="519" spans="1:2" x14ac:dyDescent="0.25">
      <c r="A519" s="78" t="s">
        <v>1164</v>
      </c>
      <c r="B519" s="78" t="s">
        <v>18</v>
      </c>
    </row>
    <row r="520" spans="1:2" x14ac:dyDescent="0.25">
      <c r="A520" s="78" t="s">
        <v>1166</v>
      </c>
      <c r="B520" s="78" t="s">
        <v>18</v>
      </c>
    </row>
    <row r="521" spans="1:2" x14ac:dyDescent="0.25">
      <c r="A521" s="78" t="s">
        <v>1168</v>
      </c>
      <c r="B521" s="78" t="s">
        <v>18</v>
      </c>
    </row>
    <row r="522" spans="1:2" x14ac:dyDescent="0.25">
      <c r="A522" s="78" t="s">
        <v>1170</v>
      </c>
      <c r="B522" s="78" t="s">
        <v>18</v>
      </c>
    </row>
    <row r="523" spans="1:2" x14ac:dyDescent="0.25">
      <c r="A523" s="78" t="s">
        <v>1171</v>
      </c>
      <c r="B523" s="78" t="s">
        <v>18</v>
      </c>
    </row>
    <row r="524" spans="1:2" x14ac:dyDescent="0.25">
      <c r="A524" s="78" t="s">
        <v>1173</v>
      </c>
      <c r="B524" s="78" t="s">
        <v>18</v>
      </c>
    </row>
    <row r="525" spans="1:2" x14ac:dyDescent="0.25">
      <c r="A525" s="78" t="s">
        <v>1175</v>
      </c>
      <c r="B525" s="78" t="s">
        <v>18</v>
      </c>
    </row>
    <row r="526" spans="1:2" x14ac:dyDescent="0.25">
      <c r="A526" s="78" t="s">
        <v>1177</v>
      </c>
      <c r="B526" s="78" t="s">
        <v>18</v>
      </c>
    </row>
    <row r="527" spans="1:2" x14ac:dyDescent="0.25">
      <c r="A527" s="78" t="s">
        <v>1179</v>
      </c>
      <c r="B527" s="78" t="s">
        <v>18</v>
      </c>
    </row>
    <row r="528" spans="1:2" x14ac:dyDescent="0.25">
      <c r="A528" s="78" t="s">
        <v>1181</v>
      </c>
      <c r="B528" s="78" t="s">
        <v>18</v>
      </c>
    </row>
    <row r="529" spans="1:2" x14ac:dyDescent="0.25">
      <c r="A529" s="78" t="s">
        <v>1183</v>
      </c>
      <c r="B529" s="78" t="s">
        <v>18</v>
      </c>
    </row>
    <row r="530" spans="1:2" x14ac:dyDescent="0.25">
      <c r="A530" s="78" t="s">
        <v>1185</v>
      </c>
      <c r="B530" s="78" t="s">
        <v>18</v>
      </c>
    </row>
    <row r="531" spans="1:2" x14ac:dyDescent="0.25">
      <c r="A531" s="78" t="s">
        <v>1187</v>
      </c>
      <c r="B531" s="78" t="s">
        <v>18</v>
      </c>
    </row>
    <row r="532" spans="1:2" x14ac:dyDescent="0.25">
      <c r="A532" s="78" t="s">
        <v>1189</v>
      </c>
      <c r="B532" s="78" t="s">
        <v>18</v>
      </c>
    </row>
    <row r="533" spans="1:2" x14ac:dyDescent="0.25">
      <c r="A533" s="78" t="s">
        <v>1191</v>
      </c>
      <c r="B533" s="78" t="s">
        <v>18</v>
      </c>
    </row>
    <row r="534" spans="1:2" x14ac:dyDescent="0.25">
      <c r="A534" s="78" t="s">
        <v>1193</v>
      </c>
      <c r="B534" s="78" t="s">
        <v>18</v>
      </c>
    </row>
    <row r="535" spans="1:2" x14ac:dyDescent="0.25">
      <c r="A535" s="78" t="s">
        <v>1195</v>
      </c>
      <c r="B535" s="78" t="s">
        <v>18</v>
      </c>
    </row>
    <row r="536" spans="1:2" x14ac:dyDescent="0.25">
      <c r="A536" s="78" t="s">
        <v>1197</v>
      </c>
      <c r="B536" s="78" t="s">
        <v>18</v>
      </c>
    </row>
    <row r="537" spans="1:2" x14ac:dyDescent="0.25">
      <c r="A537" s="78" t="s">
        <v>1199</v>
      </c>
      <c r="B537" s="78" t="s">
        <v>18</v>
      </c>
    </row>
    <row r="538" spans="1:2" x14ac:dyDescent="0.25">
      <c r="A538" s="78" t="s">
        <v>1201</v>
      </c>
      <c r="B538" s="78" t="s">
        <v>18</v>
      </c>
    </row>
    <row r="539" spans="1:2" x14ac:dyDescent="0.25">
      <c r="A539" s="78" t="s">
        <v>1203</v>
      </c>
      <c r="B539" s="78" t="s">
        <v>18</v>
      </c>
    </row>
    <row r="540" spans="1:2" x14ac:dyDescent="0.25">
      <c r="A540" s="78" t="s">
        <v>1205</v>
      </c>
      <c r="B540" s="78" t="s">
        <v>18</v>
      </c>
    </row>
    <row r="541" spans="1:2" x14ac:dyDescent="0.25">
      <c r="A541" s="78" t="s">
        <v>1207</v>
      </c>
      <c r="B541" s="78" t="s">
        <v>18</v>
      </c>
    </row>
    <row r="542" spans="1:2" x14ac:dyDescent="0.25">
      <c r="A542" s="78" t="s">
        <v>1209</v>
      </c>
      <c r="B542" s="78" t="s">
        <v>18</v>
      </c>
    </row>
    <row r="543" spans="1:2" x14ac:dyDescent="0.25">
      <c r="A543" s="78" t="s">
        <v>1211</v>
      </c>
      <c r="B543" s="78" t="s">
        <v>18</v>
      </c>
    </row>
    <row r="544" spans="1:2" x14ac:dyDescent="0.25">
      <c r="A544" s="78" t="s">
        <v>1213</v>
      </c>
      <c r="B544" s="78" t="s">
        <v>18</v>
      </c>
    </row>
    <row r="545" spans="1:2" x14ac:dyDescent="0.25">
      <c r="A545" s="78" t="s">
        <v>1215</v>
      </c>
      <c r="B545" s="78" t="s">
        <v>18</v>
      </c>
    </row>
    <row r="546" spans="1:2" x14ac:dyDescent="0.25">
      <c r="A546" s="78" t="s">
        <v>1217</v>
      </c>
      <c r="B546" s="78" t="s">
        <v>18</v>
      </c>
    </row>
    <row r="547" spans="1:2" x14ac:dyDescent="0.25">
      <c r="A547" s="78" t="s">
        <v>1219</v>
      </c>
      <c r="B547" s="78" t="s">
        <v>18</v>
      </c>
    </row>
    <row r="548" spans="1:2" x14ac:dyDescent="0.25">
      <c r="A548" s="78" t="s">
        <v>1221</v>
      </c>
      <c r="B548" s="78" t="s">
        <v>18</v>
      </c>
    </row>
    <row r="549" spans="1:2" x14ac:dyDescent="0.25">
      <c r="A549" s="78" t="s">
        <v>1223</v>
      </c>
      <c r="B549" s="78" t="s">
        <v>18</v>
      </c>
    </row>
    <row r="550" spans="1:2" x14ac:dyDescent="0.25">
      <c r="A550" s="78" t="s">
        <v>1225</v>
      </c>
      <c r="B550" s="78" t="s">
        <v>18</v>
      </c>
    </row>
    <row r="551" spans="1:2" x14ac:dyDescent="0.25">
      <c r="A551" s="78" t="s">
        <v>1227</v>
      </c>
      <c r="B551" s="78" t="s">
        <v>18</v>
      </c>
    </row>
    <row r="552" spans="1:2" x14ac:dyDescent="0.25">
      <c r="A552" s="78" t="s">
        <v>1229</v>
      </c>
      <c r="B552" s="78" t="s">
        <v>18</v>
      </c>
    </row>
    <row r="553" spans="1:2" x14ac:dyDescent="0.25">
      <c r="A553" s="78" t="s">
        <v>1231</v>
      </c>
      <c r="B553" s="78" t="s">
        <v>18</v>
      </c>
    </row>
    <row r="554" spans="1:2" x14ac:dyDescent="0.25">
      <c r="A554" s="78" t="s">
        <v>1233</v>
      </c>
      <c r="B554" s="78" t="s">
        <v>18</v>
      </c>
    </row>
    <row r="555" spans="1:2" x14ac:dyDescent="0.25">
      <c r="A555" s="78" t="s">
        <v>1235</v>
      </c>
      <c r="B555" s="78" t="s">
        <v>18</v>
      </c>
    </row>
    <row r="556" spans="1:2" x14ac:dyDescent="0.25">
      <c r="A556" s="78" t="s">
        <v>1237</v>
      </c>
      <c r="B556" s="78" t="s">
        <v>18</v>
      </c>
    </row>
    <row r="557" spans="1:2" x14ac:dyDescent="0.25">
      <c r="A557" s="78" t="s">
        <v>1239</v>
      </c>
      <c r="B557" s="78" t="s">
        <v>18</v>
      </c>
    </row>
    <row r="558" spans="1:2" x14ac:dyDescent="0.25">
      <c r="A558" s="78" t="s">
        <v>2867</v>
      </c>
      <c r="B558" s="78" t="s">
        <v>18</v>
      </c>
    </row>
    <row r="559" spans="1:2" x14ac:dyDescent="0.25">
      <c r="A559" s="78" t="s">
        <v>1241</v>
      </c>
      <c r="B559" s="78" t="s">
        <v>18</v>
      </c>
    </row>
    <row r="560" spans="1:2" x14ac:dyDescent="0.25">
      <c r="A560" s="78" t="s">
        <v>1243</v>
      </c>
      <c r="B560" s="78" t="s">
        <v>18</v>
      </c>
    </row>
    <row r="561" spans="1:2" x14ac:dyDescent="0.25">
      <c r="A561" s="78" t="s">
        <v>1245</v>
      </c>
      <c r="B561" s="78" t="s">
        <v>18</v>
      </c>
    </row>
    <row r="562" spans="1:2" x14ac:dyDescent="0.25">
      <c r="A562" s="78" t="s">
        <v>1247</v>
      </c>
      <c r="B562" s="78" t="s">
        <v>18</v>
      </c>
    </row>
    <row r="563" spans="1:2" x14ac:dyDescent="0.25">
      <c r="A563" s="78" t="s">
        <v>1249</v>
      </c>
      <c r="B563" s="78" t="s">
        <v>18</v>
      </c>
    </row>
    <row r="564" spans="1:2" x14ac:dyDescent="0.25">
      <c r="A564" s="78" t="s">
        <v>1250</v>
      </c>
      <c r="B564" s="78" t="s">
        <v>18</v>
      </c>
    </row>
    <row r="565" spans="1:2" x14ac:dyDescent="0.25">
      <c r="A565" s="78" t="s">
        <v>1252</v>
      </c>
      <c r="B565" s="78" t="s">
        <v>18</v>
      </c>
    </row>
    <row r="566" spans="1:2" x14ac:dyDescent="0.25">
      <c r="A566" s="78" t="s">
        <v>1254</v>
      </c>
      <c r="B566" s="78" t="s">
        <v>18</v>
      </c>
    </row>
    <row r="567" spans="1:2" x14ac:dyDescent="0.25">
      <c r="A567" s="78" t="s">
        <v>1256</v>
      </c>
      <c r="B567" s="78" t="s">
        <v>18</v>
      </c>
    </row>
    <row r="568" spans="1:2" x14ac:dyDescent="0.25">
      <c r="A568" s="78" t="s">
        <v>1258</v>
      </c>
      <c r="B568" s="78" t="s">
        <v>18</v>
      </c>
    </row>
    <row r="569" spans="1:2" x14ac:dyDescent="0.25">
      <c r="A569" s="78" t="s">
        <v>1260</v>
      </c>
      <c r="B569" s="78" t="s">
        <v>18</v>
      </c>
    </row>
    <row r="570" spans="1:2" x14ac:dyDescent="0.25">
      <c r="A570" s="78" t="s">
        <v>1262</v>
      </c>
      <c r="B570" s="78" t="s">
        <v>18</v>
      </c>
    </row>
    <row r="571" spans="1:2" x14ac:dyDescent="0.25">
      <c r="A571" s="78" t="s">
        <v>1264</v>
      </c>
      <c r="B571" s="78" t="s">
        <v>18</v>
      </c>
    </row>
    <row r="572" spans="1:2" x14ac:dyDescent="0.25">
      <c r="A572" s="78" t="s">
        <v>1266</v>
      </c>
      <c r="B572" s="78" t="s">
        <v>18</v>
      </c>
    </row>
    <row r="573" spans="1:2" x14ac:dyDescent="0.25">
      <c r="A573" s="78" t="s">
        <v>1268</v>
      </c>
      <c r="B573" s="78" t="s">
        <v>18</v>
      </c>
    </row>
    <row r="574" spans="1:2" x14ac:dyDescent="0.25">
      <c r="A574" s="78" t="s">
        <v>1270</v>
      </c>
      <c r="B574" s="78" t="s">
        <v>18</v>
      </c>
    </row>
    <row r="575" spans="1:2" x14ac:dyDescent="0.25">
      <c r="A575" s="78" t="s">
        <v>1272</v>
      </c>
      <c r="B575" s="78" t="s">
        <v>18</v>
      </c>
    </row>
    <row r="576" spans="1:2" x14ac:dyDescent="0.25">
      <c r="A576" s="78" t="s">
        <v>1274</v>
      </c>
      <c r="B576" s="78" t="s">
        <v>18</v>
      </c>
    </row>
    <row r="577" spans="1:2" x14ac:dyDescent="0.25">
      <c r="A577" s="78" t="s">
        <v>1276</v>
      </c>
      <c r="B577" s="78" t="s">
        <v>18</v>
      </c>
    </row>
    <row r="578" spans="1:2" x14ac:dyDescent="0.25">
      <c r="A578" s="78" t="s">
        <v>1278</v>
      </c>
      <c r="B578" s="78" t="s">
        <v>18</v>
      </c>
    </row>
    <row r="579" spans="1:2" x14ac:dyDescent="0.25">
      <c r="A579" s="78" t="s">
        <v>2868</v>
      </c>
      <c r="B579" s="78" t="s">
        <v>18</v>
      </c>
    </row>
    <row r="580" spans="1:2" x14ac:dyDescent="0.25">
      <c r="A580" s="78" t="s">
        <v>1280</v>
      </c>
      <c r="B580" s="78" t="s">
        <v>18</v>
      </c>
    </row>
    <row r="581" spans="1:2" x14ac:dyDescent="0.25">
      <c r="A581" s="78" t="s">
        <v>1282</v>
      </c>
      <c r="B581" s="78" t="s">
        <v>18</v>
      </c>
    </row>
    <row r="582" spans="1:2" x14ac:dyDescent="0.25">
      <c r="A582" s="78" t="s">
        <v>1284</v>
      </c>
      <c r="B582" s="78" t="s">
        <v>18</v>
      </c>
    </row>
    <row r="583" spans="1:2" x14ac:dyDescent="0.25">
      <c r="A583" s="78" t="s">
        <v>1286</v>
      </c>
      <c r="B583" s="78" t="s">
        <v>18</v>
      </c>
    </row>
    <row r="584" spans="1:2" x14ac:dyDescent="0.25">
      <c r="A584" s="78" t="s">
        <v>1288</v>
      </c>
      <c r="B584" s="78" t="s">
        <v>18</v>
      </c>
    </row>
    <row r="585" spans="1:2" x14ac:dyDescent="0.25">
      <c r="A585" s="78" t="s">
        <v>1290</v>
      </c>
      <c r="B585" s="78" t="s">
        <v>18</v>
      </c>
    </row>
    <row r="586" spans="1:2" x14ac:dyDescent="0.25">
      <c r="A586" s="78" t="s">
        <v>1292</v>
      </c>
      <c r="B586" s="78" t="s">
        <v>18</v>
      </c>
    </row>
    <row r="587" spans="1:2" x14ac:dyDescent="0.25">
      <c r="A587" s="78" t="s">
        <v>1294</v>
      </c>
      <c r="B587" s="78" t="s">
        <v>18</v>
      </c>
    </row>
    <row r="588" spans="1:2" x14ac:dyDescent="0.25">
      <c r="A588" s="78" t="s">
        <v>1296</v>
      </c>
      <c r="B588" s="78" t="s">
        <v>18</v>
      </c>
    </row>
    <row r="589" spans="1:2" x14ac:dyDescent="0.25">
      <c r="A589" s="78" t="s">
        <v>1298</v>
      </c>
      <c r="B589" s="78" t="s">
        <v>18</v>
      </c>
    </row>
    <row r="590" spans="1:2" x14ac:dyDescent="0.25">
      <c r="A590" s="78" t="s">
        <v>1300</v>
      </c>
      <c r="B590" s="78" t="s">
        <v>18</v>
      </c>
    </row>
    <row r="591" spans="1:2" x14ac:dyDescent="0.25">
      <c r="A591" s="78" t="s">
        <v>1302</v>
      </c>
      <c r="B591" s="78" t="s">
        <v>18</v>
      </c>
    </row>
    <row r="592" spans="1:2" x14ac:dyDescent="0.25">
      <c r="A592" s="78" t="s">
        <v>1304</v>
      </c>
      <c r="B592" s="78" t="s">
        <v>18</v>
      </c>
    </row>
    <row r="593" spans="1:2" x14ac:dyDescent="0.25">
      <c r="A593" s="78" t="s">
        <v>1306</v>
      </c>
      <c r="B593" s="78" t="s">
        <v>18</v>
      </c>
    </row>
    <row r="594" spans="1:2" x14ac:dyDescent="0.25">
      <c r="A594" s="78" t="s">
        <v>1308</v>
      </c>
      <c r="B594" s="78" t="s">
        <v>18</v>
      </c>
    </row>
    <row r="595" spans="1:2" x14ac:dyDescent="0.25">
      <c r="A595" s="78" t="s">
        <v>1310</v>
      </c>
      <c r="B595" s="78" t="s">
        <v>18</v>
      </c>
    </row>
    <row r="596" spans="1:2" x14ac:dyDescent="0.25">
      <c r="A596" s="78" t="s">
        <v>1312</v>
      </c>
      <c r="B596" s="78" t="s">
        <v>18</v>
      </c>
    </row>
    <row r="597" spans="1:2" x14ac:dyDescent="0.25">
      <c r="A597" s="78" t="s">
        <v>1314</v>
      </c>
      <c r="B597" s="78" t="s">
        <v>18</v>
      </c>
    </row>
    <row r="598" spans="1:2" x14ac:dyDescent="0.25">
      <c r="A598" s="78" t="s">
        <v>1316</v>
      </c>
      <c r="B598" s="78" t="s">
        <v>18</v>
      </c>
    </row>
    <row r="599" spans="1:2" x14ac:dyDescent="0.25">
      <c r="A599" s="78" t="s">
        <v>1318</v>
      </c>
      <c r="B599" s="78" t="s">
        <v>18</v>
      </c>
    </row>
    <row r="600" spans="1:2" x14ac:dyDescent="0.25">
      <c r="A600" s="78" t="s">
        <v>1320</v>
      </c>
      <c r="B600" s="78" t="s">
        <v>18</v>
      </c>
    </row>
    <row r="601" spans="1:2" x14ac:dyDescent="0.25">
      <c r="A601" s="78" t="s">
        <v>1322</v>
      </c>
      <c r="B601" s="78" t="s">
        <v>18</v>
      </c>
    </row>
    <row r="602" spans="1:2" x14ac:dyDescent="0.25">
      <c r="A602" s="78" t="s">
        <v>1324</v>
      </c>
      <c r="B602" s="78" t="s">
        <v>18</v>
      </c>
    </row>
    <row r="603" spans="1:2" x14ac:dyDescent="0.25">
      <c r="A603" s="78" t="s">
        <v>1326</v>
      </c>
      <c r="B603" s="78" t="s">
        <v>18</v>
      </c>
    </row>
    <row r="604" spans="1:2" x14ac:dyDescent="0.25">
      <c r="A604" s="78" t="s">
        <v>1328</v>
      </c>
      <c r="B604" s="78" t="s">
        <v>18</v>
      </c>
    </row>
    <row r="605" spans="1:2" x14ac:dyDescent="0.25">
      <c r="A605" s="78" t="s">
        <v>1330</v>
      </c>
      <c r="B605" s="78" t="s">
        <v>18</v>
      </c>
    </row>
    <row r="606" spans="1:2" x14ac:dyDescent="0.25">
      <c r="A606" s="78" t="s">
        <v>1332</v>
      </c>
      <c r="B606" s="78" t="s">
        <v>18</v>
      </c>
    </row>
    <row r="607" spans="1:2" x14ac:dyDescent="0.25">
      <c r="A607" s="78" t="s">
        <v>1334</v>
      </c>
      <c r="B607" s="78" t="s">
        <v>18</v>
      </c>
    </row>
    <row r="608" spans="1:2" x14ac:dyDescent="0.25">
      <c r="A608" s="78" t="s">
        <v>1336</v>
      </c>
      <c r="B608" s="78" t="s">
        <v>18</v>
      </c>
    </row>
    <row r="609" spans="1:2" x14ac:dyDescent="0.25">
      <c r="A609" s="78" t="s">
        <v>1338</v>
      </c>
      <c r="B609" s="78" t="s">
        <v>18</v>
      </c>
    </row>
    <row r="610" spans="1:2" x14ac:dyDescent="0.25">
      <c r="A610" s="78" t="s">
        <v>1340</v>
      </c>
      <c r="B610" s="78" t="s">
        <v>18</v>
      </c>
    </row>
    <row r="611" spans="1:2" x14ac:dyDescent="0.25">
      <c r="A611" s="78" t="s">
        <v>1342</v>
      </c>
      <c r="B611" s="78" t="s">
        <v>18</v>
      </c>
    </row>
    <row r="612" spans="1:2" x14ac:dyDescent="0.25">
      <c r="A612" s="78" t="s">
        <v>1344</v>
      </c>
      <c r="B612" s="78" t="s">
        <v>18</v>
      </c>
    </row>
    <row r="613" spans="1:2" x14ac:dyDescent="0.25">
      <c r="A613" s="78" t="s">
        <v>1346</v>
      </c>
      <c r="B613" s="78" t="s">
        <v>18</v>
      </c>
    </row>
    <row r="614" spans="1:2" x14ac:dyDescent="0.25">
      <c r="A614" s="78" t="s">
        <v>1348</v>
      </c>
      <c r="B614" s="78" t="s">
        <v>18</v>
      </c>
    </row>
    <row r="615" spans="1:2" x14ac:dyDescent="0.25">
      <c r="A615" s="78" t="s">
        <v>1350</v>
      </c>
      <c r="B615" s="78" t="s">
        <v>18</v>
      </c>
    </row>
    <row r="616" spans="1:2" x14ac:dyDescent="0.25">
      <c r="A616" s="78" t="s">
        <v>1352</v>
      </c>
      <c r="B616" s="78" t="s">
        <v>18</v>
      </c>
    </row>
    <row r="617" spans="1:2" x14ac:dyDescent="0.25">
      <c r="A617" s="78" t="s">
        <v>1354</v>
      </c>
      <c r="B617" s="78" t="s">
        <v>18</v>
      </c>
    </row>
    <row r="618" spans="1:2" x14ac:dyDescent="0.25">
      <c r="A618" s="78" t="s">
        <v>2869</v>
      </c>
      <c r="B618" s="78" t="s">
        <v>18</v>
      </c>
    </row>
    <row r="619" spans="1:2" x14ac:dyDescent="0.25">
      <c r="A619" s="78" t="s">
        <v>1356</v>
      </c>
      <c r="B619" s="78" t="s">
        <v>18</v>
      </c>
    </row>
    <row r="620" spans="1:2" x14ac:dyDescent="0.25">
      <c r="A620" s="78" t="s">
        <v>1358</v>
      </c>
      <c r="B620" s="78" t="s">
        <v>18</v>
      </c>
    </row>
    <row r="621" spans="1:2" x14ac:dyDescent="0.25">
      <c r="A621" s="78" t="s">
        <v>1360</v>
      </c>
      <c r="B621" s="78" t="s">
        <v>18</v>
      </c>
    </row>
    <row r="622" spans="1:2" x14ac:dyDescent="0.25">
      <c r="A622" s="78" t="s">
        <v>1362</v>
      </c>
      <c r="B622" s="78" t="s">
        <v>18</v>
      </c>
    </row>
    <row r="623" spans="1:2" x14ac:dyDescent="0.25">
      <c r="A623" s="78" t="s">
        <v>1364</v>
      </c>
      <c r="B623" s="78" t="s">
        <v>18</v>
      </c>
    </row>
    <row r="624" spans="1:2" x14ac:dyDescent="0.25">
      <c r="A624" s="78" t="s">
        <v>1366</v>
      </c>
      <c r="B624" s="78" t="s">
        <v>18</v>
      </c>
    </row>
    <row r="625" spans="1:2" x14ac:dyDescent="0.25">
      <c r="A625" s="78" t="s">
        <v>1368</v>
      </c>
      <c r="B625" s="78" t="s">
        <v>18</v>
      </c>
    </row>
    <row r="626" spans="1:2" x14ac:dyDescent="0.25">
      <c r="A626" s="78" t="s">
        <v>1370</v>
      </c>
      <c r="B626" s="78" t="s">
        <v>18</v>
      </c>
    </row>
    <row r="627" spans="1:2" x14ac:dyDescent="0.25">
      <c r="A627" s="78" t="s">
        <v>1372</v>
      </c>
      <c r="B627" s="78" t="s">
        <v>18</v>
      </c>
    </row>
    <row r="628" spans="1:2" x14ac:dyDescent="0.25">
      <c r="A628" s="78" t="s">
        <v>1374</v>
      </c>
      <c r="B628" s="78" t="s">
        <v>18</v>
      </c>
    </row>
    <row r="629" spans="1:2" x14ac:dyDescent="0.25">
      <c r="A629" s="78" t="s">
        <v>1376</v>
      </c>
      <c r="B629" s="78" t="s">
        <v>18</v>
      </c>
    </row>
    <row r="630" spans="1:2" x14ac:dyDescent="0.25">
      <c r="A630" s="78" t="s">
        <v>1378</v>
      </c>
      <c r="B630" s="78" t="s">
        <v>18</v>
      </c>
    </row>
    <row r="631" spans="1:2" x14ac:dyDescent="0.25">
      <c r="A631" s="78" t="s">
        <v>1380</v>
      </c>
      <c r="B631" s="78" t="s">
        <v>18</v>
      </c>
    </row>
    <row r="632" spans="1:2" x14ac:dyDescent="0.25">
      <c r="A632" s="78" t="s">
        <v>1382</v>
      </c>
      <c r="B632" s="78" t="s">
        <v>18</v>
      </c>
    </row>
    <row r="633" spans="1:2" x14ac:dyDescent="0.25">
      <c r="A633" s="78" t="s">
        <v>1384</v>
      </c>
      <c r="B633" s="78" t="s">
        <v>18</v>
      </c>
    </row>
    <row r="634" spans="1:2" x14ac:dyDescent="0.25">
      <c r="A634" s="78" t="s">
        <v>1386</v>
      </c>
      <c r="B634" s="78" t="s">
        <v>18</v>
      </c>
    </row>
    <row r="635" spans="1:2" x14ac:dyDescent="0.25">
      <c r="A635" s="78" t="s">
        <v>1388</v>
      </c>
      <c r="B635" s="78" t="s">
        <v>18</v>
      </c>
    </row>
    <row r="636" spans="1:2" x14ac:dyDescent="0.25">
      <c r="A636" s="78" t="s">
        <v>1390</v>
      </c>
      <c r="B636" s="78" t="s">
        <v>18</v>
      </c>
    </row>
    <row r="637" spans="1:2" x14ac:dyDescent="0.25">
      <c r="A637" s="78" t="s">
        <v>1392</v>
      </c>
      <c r="B637" s="78" t="s">
        <v>18</v>
      </c>
    </row>
    <row r="638" spans="1:2" x14ac:dyDescent="0.25">
      <c r="A638" s="78" t="s">
        <v>1394</v>
      </c>
      <c r="B638" s="78" t="s">
        <v>18</v>
      </c>
    </row>
    <row r="639" spans="1:2" x14ac:dyDescent="0.25">
      <c r="A639" s="78" t="s">
        <v>1395</v>
      </c>
      <c r="B639" s="78" t="s">
        <v>18</v>
      </c>
    </row>
    <row r="640" spans="1:2" x14ac:dyDescent="0.25">
      <c r="A640" s="78" t="s">
        <v>1397</v>
      </c>
      <c r="B640" s="78" t="s">
        <v>18</v>
      </c>
    </row>
    <row r="641" spans="1:2" x14ac:dyDescent="0.25">
      <c r="A641" s="78" t="s">
        <v>1399</v>
      </c>
      <c r="B641" s="78" t="s">
        <v>18</v>
      </c>
    </row>
    <row r="642" spans="1:2" x14ac:dyDescent="0.25">
      <c r="A642" s="78" t="s">
        <v>1401</v>
      </c>
      <c r="B642" s="78" t="s">
        <v>18</v>
      </c>
    </row>
    <row r="643" spans="1:2" x14ac:dyDescent="0.25">
      <c r="A643" s="78" t="s">
        <v>1403</v>
      </c>
      <c r="B643" s="78" t="s">
        <v>18</v>
      </c>
    </row>
    <row r="644" spans="1:2" x14ac:dyDescent="0.25">
      <c r="A644" s="78" t="s">
        <v>1405</v>
      </c>
      <c r="B644" s="78" t="s">
        <v>18</v>
      </c>
    </row>
    <row r="645" spans="1:2" x14ac:dyDescent="0.25">
      <c r="A645" s="78" t="s">
        <v>1407</v>
      </c>
      <c r="B645" s="78" t="s">
        <v>18</v>
      </c>
    </row>
    <row r="646" spans="1:2" x14ac:dyDescent="0.25">
      <c r="A646" s="78" t="s">
        <v>1409</v>
      </c>
      <c r="B646" s="78" t="s">
        <v>18</v>
      </c>
    </row>
    <row r="647" spans="1:2" x14ac:dyDescent="0.25">
      <c r="A647" s="78" t="s">
        <v>1411</v>
      </c>
      <c r="B647" s="78" t="s">
        <v>18</v>
      </c>
    </row>
    <row r="648" spans="1:2" x14ac:dyDescent="0.25">
      <c r="A648" s="78" t="s">
        <v>1413</v>
      </c>
      <c r="B648" s="78" t="s">
        <v>18</v>
      </c>
    </row>
    <row r="649" spans="1:2" x14ac:dyDescent="0.25">
      <c r="A649" s="78" t="s">
        <v>1415</v>
      </c>
      <c r="B649" s="78" t="s">
        <v>18</v>
      </c>
    </row>
    <row r="650" spans="1:2" x14ac:dyDescent="0.25">
      <c r="A650" s="78" t="s">
        <v>1417</v>
      </c>
      <c r="B650" s="78" t="s">
        <v>18</v>
      </c>
    </row>
    <row r="651" spans="1:2" x14ac:dyDescent="0.25">
      <c r="A651" s="78" t="s">
        <v>1419</v>
      </c>
      <c r="B651" s="78" t="s">
        <v>18</v>
      </c>
    </row>
    <row r="652" spans="1:2" x14ac:dyDescent="0.25">
      <c r="A652" s="78" t="s">
        <v>1421</v>
      </c>
      <c r="B652" s="78" t="s">
        <v>18</v>
      </c>
    </row>
    <row r="653" spans="1:2" x14ac:dyDescent="0.25">
      <c r="A653" s="78" t="s">
        <v>2870</v>
      </c>
      <c r="B653" s="78" t="s">
        <v>18</v>
      </c>
    </row>
    <row r="654" spans="1:2" x14ac:dyDescent="0.25">
      <c r="A654" s="78" t="s">
        <v>1425</v>
      </c>
      <c r="B654" s="78" t="s">
        <v>18</v>
      </c>
    </row>
    <row r="655" spans="1:2" x14ac:dyDescent="0.25">
      <c r="A655" s="78" t="s">
        <v>1427</v>
      </c>
      <c r="B655" s="78" t="s">
        <v>18</v>
      </c>
    </row>
    <row r="656" spans="1:2" x14ac:dyDescent="0.25">
      <c r="A656" s="78" t="s">
        <v>1429</v>
      </c>
      <c r="B656" s="78" t="s">
        <v>18</v>
      </c>
    </row>
    <row r="657" spans="1:2" x14ac:dyDescent="0.25">
      <c r="A657" s="78" t="s">
        <v>1431</v>
      </c>
      <c r="B657" s="78" t="s">
        <v>18</v>
      </c>
    </row>
    <row r="658" spans="1:2" x14ac:dyDescent="0.25">
      <c r="A658" s="78" t="s">
        <v>1433</v>
      </c>
      <c r="B658" s="78" t="s">
        <v>18</v>
      </c>
    </row>
    <row r="659" spans="1:2" x14ac:dyDescent="0.25">
      <c r="A659" s="78" t="s">
        <v>1435</v>
      </c>
      <c r="B659" s="78" t="s">
        <v>18</v>
      </c>
    </row>
    <row r="660" spans="1:2" x14ac:dyDescent="0.25">
      <c r="A660" s="78" t="s">
        <v>1437</v>
      </c>
      <c r="B660" s="78" t="s">
        <v>18</v>
      </c>
    </row>
    <row r="661" spans="1:2" x14ac:dyDescent="0.25">
      <c r="A661" s="78" t="s">
        <v>1439</v>
      </c>
      <c r="B661" s="78" t="s">
        <v>18</v>
      </c>
    </row>
    <row r="662" spans="1:2" x14ac:dyDescent="0.25">
      <c r="A662" s="78" t="s">
        <v>1441</v>
      </c>
      <c r="B662" s="78" t="s">
        <v>18</v>
      </c>
    </row>
    <row r="663" spans="1:2" x14ac:dyDescent="0.25">
      <c r="A663" s="78" t="s">
        <v>1443</v>
      </c>
      <c r="B663" s="78" t="s">
        <v>18</v>
      </c>
    </row>
    <row r="664" spans="1:2" x14ac:dyDescent="0.25">
      <c r="A664" s="78" t="s">
        <v>1445</v>
      </c>
      <c r="B664" s="78" t="s">
        <v>18</v>
      </c>
    </row>
    <row r="665" spans="1:2" x14ac:dyDescent="0.25">
      <c r="A665" s="78" t="s">
        <v>1447</v>
      </c>
      <c r="B665" s="78" t="s">
        <v>18</v>
      </c>
    </row>
    <row r="666" spans="1:2" x14ac:dyDescent="0.25">
      <c r="A666" s="78" t="s">
        <v>2871</v>
      </c>
      <c r="B666" s="78" t="s">
        <v>18</v>
      </c>
    </row>
    <row r="667" spans="1:2" x14ac:dyDescent="0.25">
      <c r="A667" s="78" t="s">
        <v>1449</v>
      </c>
      <c r="B667" s="78" t="s">
        <v>18</v>
      </c>
    </row>
    <row r="668" spans="1:2" x14ac:dyDescent="0.25">
      <c r="A668" s="78" t="s">
        <v>1451</v>
      </c>
      <c r="B668" s="78" t="s">
        <v>18</v>
      </c>
    </row>
    <row r="669" spans="1:2" x14ac:dyDescent="0.25">
      <c r="A669" s="78" t="s">
        <v>1453</v>
      </c>
      <c r="B669" s="78" t="s">
        <v>18</v>
      </c>
    </row>
    <row r="670" spans="1:2" x14ac:dyDescent="0.25">
      <c r="A670" s="78" t="s">
        <v>1455</v>
      </c>
      <c r="B670" s="78" t="s">
        <v>18</v>
      </c>
    </row>
    <row r="671" spans="1:2" x14ac:dyDescent="0.25">
      <c r="A671" s="78" t="s">
        <v>1457</v>
      </c>
      <c r="B671" s="78" t="s">
        <v>18</v>
      </c>
    </row>
    <row r="672" spans="1:2" x14ac:dyDescent="0.25">
      <c r="A672" s="78" t="s">
        <v>1459</v>
      </c>
      <c r="B672" s="78" t="s">
        <v>18</v>
      </c>
    </row>
    <row r="673" spans="1:2" x14ac:dyDescent="0.25">
      <c r="A673" s="78" t="s">
        <v>1461</v>
      </c>
      <c r="B673" s="78" t="s">
        <v>18</v>
      </c>
    </row>
    <row r="674" spans="1:2" x14ac:dyDescent="0.25">
      <c r="A674" s="78" t="s">
        <v>1463</v>
      </c>
      <c r="B674" s="78" t="s">
        <v>18</v>
      </c>
    </row>
    <row r="675" spans="1:2" x14ac:dyDescent="0.25">
      <c r="A675" s="78" t="s">
        <v>1465</v>
      </c>
      <c r="B675" s="78" t="s">
        <v>18</v>
      </c>
    </row>
    <row r="676" spans="1:2" x14ac:dyDescent="0.25">
      <c r="A676" s="78" t="s">
        <v>1467</v>
      </c>
      <c r="B676" s="78" t="s">
        <v>18</v>
      </c>
    </row>
    <row r="677" spans="1:2" x14ac:dyDescent="0.25">
      <c r="A677" s="78" t="s">
        <v>1469</v>
      </c>
      <c r="B677" s="78" t="s">
        <v>18</v>
      </c>
    </row>
    <row r="678" spans="1:2" x14ac:dyDescent="0.25">
      <c r="A678" s="78" t="s">
        <v>1471</v>
      </c>
      <c r="B678" s="78" t="s">
        <v>18</v>
      </c>
    </row>
    <row r="679" spans="1:2" x14ac:dyDescent="0.25">
      <c r="A679" s="78" t="s">
        <v>1473</v>
      </c>
      <c r="B679" s="78" t="s">
        <v>18</v>
      </c>
    </row>
    <row r="680" spans="1:2" x14ac:dyDescent="0.25">
      <c r="A680" s="78" t="s">
        <v>1475</v>
      </c>
      <c r="B680" s="78" t="s">
        <v>18</v>
      </c>
    </row>
    <row r="681" spans="1:2" x14ac:dyDescent="0.25">
      <c r="A681" s="78" t="s">
        <v>1477</v>
      </c>
      <c r="B681" s="78" t="s">
        <v>18</v>
      </c>
    </row>
    <row r="682" spans="1:2" x14ac:dyDescent="0.25">
      <c r="A682" s="78" t="s">
        <v>2872</v>
      </c>
      <c r="B682" s="78" t="s">
        <v>18</v>
      </c>
    </row>
    <row r="683" spans="1:2" x14ac:dyDescent="0.25">
      <c r="A683" s="78" t="s">
        <v>1479</v>
      </c>
      <c r="B683" s="78" t="s">
        <v>18</v>
      </c>
    </row>
    <row r="684" spans="1:2" x14ac:dyDescent="0.25">
      <c r="A684" s="78" t="s">
        <v>1481</v>
      </c>
      <c r="B684" s="78" t="s">
        <v>18</v>
      </c>
    </row>
    <row r="685" spans="1:2" x14ac:dyDescent="0.25">
      <c r="A685" s="78" t="s">
        <v>1531</v>
      </c>
      <c r="B685" s="78" t="s">
        <v>18</v>
      </c>
    </row>
    <row r="686" spans="1:2" x14ac:dyDescent="0.25">
      <c r="A686" s="78" t="s">
        <v>1533</v>
      </c>
      <c r="B686" s="78" t="s">
        <v>18</v>
      </c>
    </row>
    <row r="687" spans="1:2" x14ac:dyDescent="0.25">
      <c r="A687" s="78" t="s">
        <v>2873</v>
      </c>
      <c r="B687" s="78" t="s">
        <v>18</v>
      </c>
    </row>
    <row r="688" spans="1:2" x14ac:dyDescent="0.25">
      <c r="A688" s="78" t="s">
        <v>2874</v>
      </c>
      <c r="B688" s="78" t="s">
        <v>18</v>
      </c>
    </row>
    <row r="689" spans="1:2" x14ac:dyDescent="0.25">
      <c r="A689" s="78" t="s">
        <v>1535</v>
      </c>
      <c r="B689" s="78" t="s">
        <v>18</v>
      </c>
    </row>
    <row r="690" spans="1:2" x14ac:dyDescent="0.25">
      <c r="A690" s="78" t="s">
        <v>1537</v>
      </c>
      <c r="B690" s="78" t="s">
        <v>18</v>
      </c>
    </row>
    <row r="691" spans="1:2" x14ac:dyDescent="0.25">
      <c r="A691" s="78" t="s">
        <v>1539</v>
      </c>
      <c r="B691" s="78" t="s">
        <v>18</v>
      </c>
    </row>
    <row r="692" spans="1:2" x14ac:dyDescent="0.25">
      <c r="A692" s="78" t="s">
        <v>1545</v>
      </c>
      <c r="B692" s="78" t="s">
        <v>2875</v>
      </c>
    </row>
    <row r="693" spans="1:2" x14ac:dyDescent="0.25">
      <c r="A693" s="78" t="s">
        <v>2876</v>
      </c>
      <c r="B693" s="78" t="s">
        <v>2875</v>
      </c>
    </row>
    <row r="694" spans="1:2" x14ac:dyDescent="0.25">
      <c r="A694" s="78" t="s">
        <v>1553</v>
      </c>
      <c r="B694" s="78" t="s">
        <v>2875</v>
      </c>
    </row>
    <row r="695" spans="1:2" x14ac:dyDescent="0.25">
      <c r="A695" s="78" t="s">
        <v>1555</v>
      </c>
      <c r="B695" s="78" t="s">
        <v>2875</v>
      </c>
    </row>
    <row r="696" spans="1:2" x14ac:dyDescent="0.25">
      <c r="A696" s="78" t="s">
        <v>2877</v>
      </c>
      <c r="B696" s="78" t="s">
        <v>2875</v>
      </c>
    </row>
    <row r="697" spans="1:2" x14ac:dyDescent="0.25">
      <c r="A697" s="78" t="s">
        <v>2878</v>
      </c>
      <c r="B697" s="78" t="s">
        <v>2875</v>
      </c>
    </row>
    <row r="698" spans="1:2" x14ac:dyDescent="0.25">
      <c r="A698" s="78" t="s">
        <v>1559</v>
      </c>
      <c r="B698" s="78" t="s">
        <v>2875</v>
      </c>
    </row>
    <row r="699" spans="1:2" x14ac:dyDescent="0.25">
      <c r="A699" s="78" t="s">
        <v>2879</v>
      </c>
      <c r="B699" s="78" t="s">
        <v>2875</v>
      </c>
    </row>
    <row r="700" spans="1:2" x14ac:dyDescent="0.25">
      <c r="A700" s="78" t="s">
        <v>1561</v>
      </c>
      <c r="B700" s="78" t="s">
        <v>2875</v>
      </c>
    </row>
    <row r="701" spans="1:2" x14ac:dyDescent="0.25">
      <c r="A701" s="78" t="s">
        <v>1562</v>
      </c>
      <c r="B701" s="78" t="s">
        <v>2875</v>
      </c>
    </row>
    <row r="702" spans="1:2" x14ac:dyDescent="0.25">
      <c r="A702" s="78" t="s">
        <v>2880</v>
      </c>
      <c r="B702" s="78" t="s">
        <v>2875</v>
      </c>
    </row>
    <row r="703" spans="1:2" x14ac:dyDescent="0.25">
      <c r="A703" s="78" t="s">
        <v>1564</v>
      </c>
      <c r="B703" s="78" t="s">
        <v>2875</v>
      </c>
    </row>
    <row r="704" spans="1:2" x14ac:dyDescent="0.25">
      <c r="A704" s="78" t="s">
        <v>2881</v>
      </c>
      <c r="B704" s="78" t="s">
        <v>2875</v>
      </c>
    </row>
    <row r="705" spans="1:2" x14ac:dyDescent="0.25">
      <c r="A705" s="78" t="s">
        <v>2882</v>
      </c>
      <c r="B705" s="78" t="s">
        <v>2875</v>
      </c>
    </row>
    <row r="706" spans="1:2" x14ac:dyDescent="0.25">
      <c r="A706" s="78" t="s">
        <v>1566</v>
      </c>
      <c r="B706" s="78" t="s">
        <v>2875</v>
      </c>
    </row>
    <row r="707" spans="1:2" x14ac:dyDescent="0.25">
      <c r="A707" s="78" t="s">
        <v>2883</v>
      </c>
      <c r="B707" s="78" t="s">
        <v>2875</v>
      </c>
    </row>
    <row r="708" spans="1:2" x14ac:dyDescent="0.25">
      <c r="A708" s="78" t="s">
        <v>1568</v>
      </c>
      <c r="B708" s="78" t="s">
        <v>2875</v>
      </c>
    </row>
    <row r="709" spans="1:2" x14ac:dyDescent="0.25">
      <c r="A709" s="78" t="s">
        <v>2884</v>
      </c>
      <c r="B709" s="78" t="s">
        <v>2875</v>
      </c>
    </row>
    <row r="710" spans="1:2" x14ac:dyDescent="0.25">
      <c r="A710" s="78" t="s">
        <v>2885</v>
      </c>
      <c r="B710" s="78" t="s">
        <v>2875</v>
      </c>
    </row>
    <row r="711" spans="1:2" x14ac:dyDescent="0.25">
      <c r="A711" s="78" t="s">
        <v>2886</v>
      </c>
      <c r="B711" s="78" t="s">
        <v>2875</v>
      </c>
    </row>
    <row r="712" spans="1:2" x14ac:dyDescent="0.25">
      <c r="A712" s="78" t="s">
        <v>2887</v>
      </c>
      <c r="B712" s="78" t="s">
        <v>2875</v>
      </c>
    </row>
    <row r="713" spans="1:2" x14ac:dyDescent="0.25">
      <c r="A713" s="78" t="s">
        <v>1574</v>
      </c>
      <c r="B713" s="78" t="s">
        <v>2875</v>
      </c>
    </row>
    <row r="714" spans="1:2" x14ac:dyDescent="0.25">
      <c r="A714" s="78" t="s">
        <v>2888</v>
      </c>
      <c r="B714" s="78" t="s">
        <v>2875</v>
      </c>
    </row>
    <row r="715" spans="1:2" x14ac:dyDescent="0.25">
      <c r="A715" s="78" t="s">
        <v>1578</v>
      </c>
      <c r="B715" s="78" t="s">
        <v>2875</v>
      </c>
    </row>
    <row r="716" spans="1:2" x14ac:dyDescent="0.25">
      <c r="A716" s="78" t="s">
        <v>1582</v>
      </c>
      <c r="B716" s="78" t="s">
        <v>2875</v>
      </c>
    </row>
    <row r="717" spans="1:2" x14ac:dyDescent="0.25">
      <c r="A717" s="78" t="s">
        <v>2889</v>
      </c>
      <c r="B717" s="78" t="s">
        <v>2875</v>
      </c>
    </row>
    <row r="718" spans="1:2" x14ac:dyDescent="0.25">
      <c r="A718" s="78" t="s">
        <v>1584</v>
      </c>
      <c r="B718" s="78" t="s">
        <v>2875</v>
      </c>
    </row>
    <row r="719" spans="1:2" x14ac:dyDescent="0.25">
      <c r="A719" s="78" t="s">
        <v>2890</v>
      </c>
      <c r="B719" s="78" t="s">
        <v>2875</v>
      </c>
    </row>
    <row r="720" spans="1:2" x14ac:dyDescent="0.25">
      <c r="A720" s="78" t="s">
        <v>1586</v>
      </c>
      <c r="B720" s="78" t="s">
        <v>2875</v>
      </c>
    </row>
    <row r="721" spans="1:2" x14ac:dyDescent="0.25">
      <c r="A721" s="78" t="s">
        <v>1588</v>
      </c>
      <c r="B721" s="78" t="s">
        <v>2875</v>
      </c>
    </row>
    <row r="722" spans="1:2" x14ac:dyDescent="0.25">
      <c r="A722" s="78" t="s">
        <v>1590</v>
      </c>
      <c r="B722" s="78" t="s">
        <v>2875</v>
      </c>
    </row>
    <row r="723" spans="1:2" x14ac:dyDescent="0.25">
      <c r="A723" s="78" t="s">
        <v>2891</v>
      </c>
      <c r="B723" s="78" t="s">
        <v>2875</v>
      </c>
    </row>
    <row r="724" spans="1:2" x14ac:dyDescent="0.25">
      <c r="A724" s="78" t="s">
        <v>1592</v>
      </c>
      <c r="B724" s="78" t="s">
        <v>2875</v>
      </c>
    </row>
    <row r="725" spans="1:2" x14ac:dyDescent="0.25">
      <c r="A725" s="78" t="s">
        <v>1594</v>
      </c>
      <c r="B725" s="78" t="s">
        <v>2875</v>
      </c>
    </row>
    <row r="726" spans="1:2" x14ac:dyDescent="0.25">
      <c r="A726" s="78" t="s">
        <v>1596</v>
      </c>
      <c r="B726" s="78" t="s">
        <v>2875</v>
      </c>
    </row>
    <row r="727" spans="1:2" x14ac:dyDescent="0.25">
      <c r="A727" s="78" t="s">
        <v>2892</v>
      </c>
      <c r="B727" s="78" t="s">
        <v>2875</v>
      </c>
    </row>
    <row r="728" spans="1:2" x14ac:dyDescent="0.25">
      <c r="A728" s="78" t="s">
        <v>1598</v>
      </c>
      <c r="B728" s="78" t="s">
        <v>2875</v>
      </c>
    </row>
    <row r="729" spans="1:2" x14ac:dyDescent="0.25">
      <c r="A729" s="78" t="s">
        <v>2893</v>
      </c>
      <c r="B729" s="78" t="s">
        <v>2875</v>
      </c>
    </row>
    <row r="730" spans="1:2" x14ac:dyDescent="0.25">
      <c r="A730" s="78" t="s">
        <v>2894</v>
      </c>
      <c r="B730" s="78" t="s">
        <v>2875</v>
      </c>
    </row>
    <row r="731" spans="1:2" x14ac:dyDescent="0.25">
      <c r="A731" s="78" t="s">
        <v>1600</v>
      </c>
      <c r="B731" s="78" t="s">
        <v>2875</v>
      </c>
    </row>
    <row r="732" spans="1:2" x14ac:dyDescent="0.25">
      <c r="A732" s="78" t="s">
        <v>1602</v>
      </c>
      <c r="B732" s="78" t="s">
        <v>2875</v>
      </c>
    </row>
    <row r="733" spans="1:2" x14ac:dyDescent="0.25">
      <c r="A733" s="78" t="s">
        <v>1606</v>
      </c>
      <c r="B733" s="78" t="s">
        <v>2875</v>
      </c>
    </row>
    <row r="734" spans="1:2" x14ac:dyDescent="0.25">
      <c r="A734" s="78" t="s">
        <v>1608</v>
      </c>
      <c r="B734" s="78" t="s">
        <v>2875</v>
      </c>
    </row>
    <row r="735" spans="1:2" x14ac:dyDescent="0.25">
      <c r="A735" s="78" t="s">
        <v>1614</v>
      </c>
      <c r="B735" s="78" t="s">
        <v>2875</v>
      </c>
    </row>
    <row r="736" spans="1:2" x14ac:dyDescent="0.25">
      <c r="A736" s="78" t="s">
        <v>2895</v>
      </c>
      <c r="B736" s="78" t="s">
        <v>2875</v>
      </c>
    </row>
    <row r="737" spans="1:2" x14ac:dyDescent="0.25">
      <c r="A737" s="78" t="s">
        <v>1618</v>
      </c>
      <c r="B737" s="78" t="s">
        <v>2875</v>
      </c>
    </row>
    <row r="738" spans="1:2" x14ac:dyDescent="0.25">
      <c r="A738" s="78" t="s">
        <v>1620</v>
      </c>
      <c r="B738" s="78" t="s">
        <v>2875</v>
      </c>
    </row>
    <row r="739" spans="1:2" x14ac:dyDescent="0.25">
      <c r="A739" s="78" t="s">
        <v>1622</v>
      </c>
      <c r="B739" s="78" t="s">
        <v>2875</v>
      </c>
    </row>
    <row r="740" spans="1:2" x14ac:dyDescent="0.25">
      <c r="A740" s="78" t="s">
        <v>2896</v>
      </c>
      <c r="B740" s="78" t="s">
        <v>2875</v>
      </c>
    </row>
    <row r="741" spans="1:2" x14ac:dyDescent="0.25">
      <c r="A741" s="78" t="s">
        <v>1624</v>
      </c>
      <c r="B741" s="78" t="s">
        <v>2875</v>
      </c>
    </row>
    <row r="742" spans="1:2" x14ac:dyDescent="0.25">
      <c r="A742" s="78" t="s">
        <v>2897</v>
      </c>
      <c r="B742" s="78" t="s">
        <v>2875</v>
      </c>
    </row>
    <row r="743" spans="1:2" x14ac:dyDescent="0.25">
      <c r="A743" s="78" t="s">
        <v>2898</v>
      </c>
      <c r="B743" s="78" t="s">
        <v>2875</v>
      </c>
    </row>
    <row r="744" spans="1:2" x14ac:dyDescent="0.25">
      <c r="A744" s="78" t="s">
        <v>2899</v>
      </c>
      <c r="B744" s="78" t="s">
        <v>2875</v>
      </c>
    </row>
    <row r="745" spans="1:2" x14ac:dyDescent="0.25">
      <c r="A745" s="78" t="s">
        <v>1630</v>
      </c>
      <c r="B745" s="78" t="s">
        <v>2875</v>
      </c>
    </row>
    <row r="746" spans="1:2" x14ac:dyDescent="0.25">
      <c r="A746" s="78" t="s">
        <v>2900</v>
      </c>
      <c r="B746" s="78" t="s">
        <v>2875</v>
      </c>
    </row>
    <row r="747" spans="1:2" x14ac:dyDescent="0.25">
      <c r="A747" s="78" t="s">
        <v>2901</v>
      </c>
      <c r="B747" s="78" t="s">
        <v>2875</v>
      </c>
    </row>
    <row r="748" spans="1:2" x14ac:dyDescent="0.25">
      <c r="A748" s="78" t="s">
        <v>1634</v>
      </c>
      <c r="B748" s="78" t="s">
        <v>2875</v>
      </c>
    </row>
    <row r="749" spans="1:2" x14ac:dyDescent="0.25">
      <c r="A749" s="78" t="s">
        <v>1636</v>
      </c>
      <c r="B749" s="78" t="s">
        <v>2875</v>
      </c>
    </row>
    <row r="750" spans="1:2" x14ac:dyDescent="0.25">
      <c r="A750" s="78" t="s">
        <v>2902</v>
      </c>
      <c r="B750" s="78" t="s">
        <v>2875</v>
      </c>
    </row>
    <row r="751" spans="1:2" x14ac:dyDescent="0.25">
      <c r="A751" s="78" t="s">
        <v>2903</v>
      </c>
      <c r="B751" s="78" t="s">
        <v>2875</v>
      </c>
    </row>
    <row r="752" spans="1:2" x14ac:dyDescent="0.25">
      <c r="A752" s="78" t="s">
        <v>1638</v>
      </c>
      <c r="B752" s="78" t="s">
        <v>2875</v>
      </c>
    </row>
    <row r="753" spans="1:2" x14ac:dyDescent="0.25">
      <c r="A753" s="78" t="s">
        <v>1640</v>
      </c>
      <c r="B753" s="78" t="s">
        <v>2875</v>
      </c>
    </row>
    <row r="754" spans="1:2" x14ac:dyDescent="0.25">
      <c r="A754" s="78" t="s">
        <v>1642</v>
      </c>
      <c r="B754" s="78" t="s">
        <v>2875</v>
      </c>
    </row>
    <row r="755" spans="1:2" x14ac:dyDescent="0.25">
      <c r="A755" s="78" t="s">
        <v>2904</v>
      </c>
      <c r="B755" s="78" t="s">
        <v>2875</v>
      </c>
    </row>
    <row r="756" spans="1:2" x14ac:dyDescent="0.25">
      <c r="A756" s="78" t="s">
        <v>2905</v>
      </c>
      <c r="B756" s="78" t="s">
        <v>2875</v>
      </c>
    </row>
    <row r="757" spans="1:2" x14ac:dyDescent="0.25">
      <c r="A757" s="78" t="s">
        <v>1648</v>
      </c>
      <c r="B757" s="78" t="s">
        <v>2875</v>
      </c>
    </row>
    <row r="758" spans="1:2" x14ac:dyDescent="0.25">
      <c r="A758" s="78" t="s">
        <v>1649</v>
      </c>
      <c r="B758" s="78" t="s">
        <v>2875</v>
      </c>
    </row>
    <row r="759" spans="1:2" x14ac:dyDescent="0.25">
      <c r="A759" s="78" t="s">
        <v>1651</v>
      </c>
      <c r="B759" s="78" t="s">
        <v>2875</v>
      </c>
    </row>
    <row r="760" spans="1:2" x14ac:dyDescent="0.25">
      <c r="A760" s="78" t="s">
        <v>1653</v>
      </c>
      <c r="B760" s="78" t="s">
        <v>2875</v>
      </c>
    </row>
    <row r="761" spans="1:2" x14ac:dyDescent="0.25">
      <c r="A761" s="78" t="s">
        <v>2906</v>
      </c>
      <c r="B761" s="78" t="s">
        <v>2875</v>
      </c>
    </row>
    <row r="762" spans="1:2" x14ac:dyDescent="0.25">
      <c r="A762" s="78" t="s">
        <v>2907</v>
      </c>
      <c r="B762" s="78" t="s">
        <v>2875</v>
      </c>
    </row>
    <row r="763" spans="1:2" x14ac:dyDescent="0.25">
      <c r="A763" s="78" t="s">
        <v>2908</v>
      </c>
      <c r="B763" s="78" t="s">
        <v>2875</v>
      </c>
    </row>
    <row r="764" spans="1:2" x14ac:dyDescent="0.25">
      <c r="A764" s="78" t="s">
        <v>2909</v>
      </c>
      <c r="B764" s="78" t="s">
        <v>2875</v>
      </c>
    </row>
    <row r="765" spans="1:2" x14ac:dyDescent="0.25">
      <c r="A765" s="78" t="s">
        <v>1655</v>
      </c>
      <c r="B765" s="78" t="s">
        <v>2875</v>
      </c>
    </row>
    <row r="766" spans="1:2" x14ac:dyDescent="0.25">
      <c r="A766" s="78" t="s">
        <v>2910</v>
      </c>
      <c r="B766" s="78" t="s">
        <v>2875</v>
      </c>
    </row>
    <row r="767" spans="1:2" x14ac:dyDescent="0.25">
      <c r="A767" s="78" t="s">
        <v>2911</v>
      </c>
      <c r="B767" s="78" t="s">
        <v>2875</v>
      </c>
    </row>
    <row r="768" spans="1:2" x14ac:dyDescent="0.25">
      <c r="A768" s="78" t="s">
        <v>2912</v>
      </c>
      <c r="B768" s="78" t="s">
        <v>2875</v>
      </c>
    </row>
    <row r="769" spans="1:2" x14ac:dyDescent="0.25">
      <c r="A769" s="78" t="s">
        <v>2913</v>
      </c>
      <c r="B769" s="78" t="s">
        <v>2875</v>
      </c>
    </row>
    <row r="770" spans="1:2" x14ac:dyDescent="0.25">
      <c r="A770" s="78" t="s">
        <v>2914</v>
      </c>
      <c r="B770" s="78" t="s">
        <v>2875</v>
      </c>
    </row>
    <row r="771" spans="1:2" x14ac:dyDescent="0.25">
      <c r="A771" s="78" t="s">
        <v>1657</v>
      </c>
      <c r="B771" s="78" t="s">
        <v>2875</v>
      </c>
    </row>
    <row r="772" spans="1:2" x14ac:dyDescent="0.25">
      <c r="A772" s="78" t="s">
        <v>2915</v>
      </c>
      <c r="B772" s="78" t="s">
        <v>2875</v>
      </c>
    </row>
    <row r="773" spans="1:2" x14ac:dyDescent="0.25">
      <c r="A773" s="78" t="s">
        <v>1659</v>
      </c>
      <c r="B773" s="78" t="s">
        <v>2875</v>
      </c>
    </row>
    <row r="774" spans="1:2" x14ac:dyDescent="0.25">
      <c r="A774" s="78" t="s">
        <v>2916</v>
      </c>
      <c r="B774" s="78" t="s">
        <v>2875</v>
      </c>
    </row>
    <row r="775" spans="1:2" x14ac:dyDescent="0.25">
      <c r="A775" s="78" t="s">
        <v>1661</v>
      </c>
      <c r="B775" s="78" t="s">
        <v>2875</v>
      </c>
    </row>
    <row r="776" spans="1:2" x14ac:dyDescent="0.25">
      <c r="A776" s="78" t="s">
        <v>2917</v>
      </c>
      <c r="B776" s="78" t="s">
        <v>2875</v>
      </c>
    </row>
    <row r="777" spans="1:2" x14ac:dyDescent="0.25">
      <c r="A777" s="78" t="s">
        <v>2918</v>
      </c>
      <c r="B777" s="78" t="s">
        <v>2875</v>
      </c>
    </row>
    <row r="778" spans="1:2" x14ac:dyDescent="0.25">
      <c r="A778" s="78" t="s">
        <v>1663</v>
      </c>
      <c r="B778" s="78" t="s">
        <v>2875</v>
      </c>
    </row>
    <row r="779" spans="1:2" x14ac:dyDescent="0.25">
      <c r="A779" s="78" t="s">
        <v>2919</v>
      </c>
      <c r="B779" s="78" t="s">
        <v>2875</v>
      </c>
    </row>
    <row r="780" spans="1:2" x14ac:dyDescent="0.25">
      <c r="A780" s="78" t="s">
        <v>2920</v>
      </c>
      <c r="B780" s="78" t="s">
        <v>2875</v>
      </c>
    </row>
    <row r="781" spans="1:2" x14ac:dyDescent="0.25">
      <c r="A781" s="78" t="s">
        <v>1665</v>
      </c>
      <c r="B781" s="78" t="s">
        <v>2875</v>
      </c>
    </row>
    <row r="782" spans="1:2" x14ac:dyDescent="0.25">
      <c r="A782" s="78" t="s">
        <v>2921</v>
      </c>
      <c r="B782" s="78" t="s">
        <v>2875</v>
      </c>
    </row>
    <row r="783" spans="1:2" x14ac:dyDescent="0.25">
      <c r="A783" s="78" t="s">
        <v>2922</v>
      </c>
      <c r="B783" s="78" t="s">
        <v>2875</v>
      </c>
    </row>
    <row r="784" spans="1:2" x14ac:dyDescent="0.25">
      <c r="A784" s="78" t="s">
        <v>2923</v>
      </c>
      <c r="B784" s="78" t="s">
        <v>2875</v>
      </c>
    </row>
    <row r="785" spans="1:2" x14ac:dyDescent="0.25">
      <c r="A785" s="78" t="s">
        <v>2924</v>
      </c>
      <c r="B785" s="78" t="s">
        <v>2875</v>
      </c>
    </row>
    <row r="786" spans="1:2" x14ac:dyDescent="0.25">
      <c r="A786" s="78" t="s">
        <v>2925</v>
      </c>
      <c r="B786" s="78" t="s">
        <v>18</v>
      </c>
    </row>
    <row r="787" spans="1:2" x14ac:dyDescent="0.25">
      <c r="A787" s="78" t="s">
        <v>1687</v>
      </c>
      <c r="B787" s="78" t="s">
        <v>18</v>
      </c>
    </row>
    <row r="788" spans="1:2" x14ac:dyDescent="0.25">
      <c r="A788" s="78" t="s">
        <v>1691</v>
      </c>
      <c r="B788" s="78" t="s">
        <v>18</v>
      </c>
    </row>
    <row r="789" spans="1:2" x14ac:dyDescent="0.25">
      <c r="A789" s="78" t="s">
        <v>1693</v>
      </c>
      <c r="B789" s="78" t="s">
        <v>18</v>
      </c>
    </row>
    <row r="790" spans="1:2" x14ac:dyDescent="0.25">
      <c r="A790" s="78" t="s">
        <v>1695</v>
      </c>
      <c r="B790" s="78" t="s">
        <v>18</v>
      </c>
    </row>
    <row r="791" spans="1:2" x14ac:dyDescent="0.25">
      <c r="A791" s="78" t="s">
        <v>1697</v>
      </c>
      <c r="B791" s="78" t="s">
        <v>18</v>
      </c>
    </row>
    <row r="792" spans="1:2" x14ac:dyDescent="0.25">
      <c r="A792" s="78" t="s">
        <v>1701</v>
      </c>
      <c r="B792" s="78" t="s">
        <v>18</v>
      </c>
    </row>
    <row r="793" spans="1:2" x14ac:dyDescent="0.25">
      <c r="A793" s="78" t="s">
        <v>1703</v>
      </c>
      <c r="B793" s="78" t="s">
        <v>18</v>
      </c>
    </row>
    <row r="794" spans="1:2" x14ac:dyDescent="0.25">
      <c r="A794" s="78" t="s">
        <v>2926</v>
      </c>
      <c r="B794" s="78" t="s">
        <v>18</v>
      </c>
    </row>
    <row r="795" spans="1:2" x14ac:dyDescent="0.25">
      <c r="A795" s="78" t="s">
        <v>1705</v>
      </c>
      <c r="B795" s="78" t="s">
        <v>18</v>
      </c>
    </row>
    <row r="796" spans="1:2" x14ac:dyDescent="0.25">
      <c r="A796" s="78" t="s">
        <v>1707</v>
      </c>
      <c r="B796" s="78" t="s">
        <v>18</v>
      </c>
    </row>
    <row r="797" spans="1:2" x14ac:dyDescent="0.25">
      <c r="A797" s="78" t="s">
        <v>1709</v>
      </c>
      <c r="B797" s="78" t="s">
        <v>18</v>
      </c>
    </row>
    <row r="798" spans="1:2" x14ac:dyDescent="0.25">
      <c r="A798" s="78" t="s">
        <v>1711</v>
      </c>
      <c r="B798" s="78" t="s">
        <v>18</v>
      </c>
    </row>
    <row r="799" spans="1:2" x14ac:dyDescent="0.25">
      <c r="A799" s="78" t="s">
        <v>2927</v>
      </c>
      <c r="B799" s="78" t="s">
        <v>18</v>
      </c>
    </row>
    <row r="800" spans="1:2" x14ac:dyDescent="0.25">
      <c r="A800" s="78" t="s">
        <v>1713</v>
      </c>
      <c r="B800" s="78" t="s">
        <v>18</v>
      </c>
    </row>
    <row r="801" spans="1:2" x14ac:dyDescent="0.25">
      <c r="A801" s="78" t="s">
        <v>1715</v>
      </c>
      <c r="B801" s="78" t="s">
        <v>18</v>
      </c>
    </row>
    <row r="802" spans="1:2" x14ac:dyDescent="0.25">
      <c r="A802" s="78" t="s">
        <v>1717</v>
      </c>
      <c r="B802" s="78" t="s">
        <v>18</v>
      </c>
    </row>
    <row r="803" spans="1:2" x14ac:dyDescent="0.25">
      <c r="A803" s="78" t="s">
        <v>1719</v>
      </c>
      <c r="B803" s="78" t="s">
        <v>18</v>
      </c>
    </row>
    <row r="804" spans="1:2" x14ac:dyDescent="0.25">
      <c r="A804" s="78" t="s">
        <v>2928</v>
      </c>
      <c r="B804" s="78" t="s">
        <v>18</v>
      </c>
    </row>
    <row r="805" spans="1:2" x14ac:dyDescent="0.25">
      <c r="A805" s="78" t="s">
        <v>2929</v>
      </c>
      <c r="B805" s="78" t="s">
        <v>18</v>
      </c>
    </row>
    <row r="806" spans="1:2" x14ac:dyDescent="0.25">
      <c r="A806" s="78" t="s">
        <v>2930</v>
      </c>
      <c r="B806" s="78" t="s">
        <v>18</v>
      </c>
    </row>
    <row r="807" spans="1:2" x14ac:dyDescent="0.25">
      <c r="A807" s="78" t="s">
        <v>2931</v>
      </c>
      <c r="B807" s="78" t="s">
        <v>18</v>
      </c>
    </row>
    <row r="808" spans="1:2" x14ac:dyDescent="0.25">
      <c r="A808" s="78" t="s">
        <v>2932</v>
      </c>
      <c r="B808" s="78" t="s">
        <v>18</v>
      </c>
    </row>
    <row r="809" spans="1:2" x14ac:dyDescent="0.25">
      <c r="A809" s="78" t="s">
        <v>1721</v>
      </c>
      <c r="B809" s="78" t="s">
        <v>18</v>
      </c>
    </row>
    <row r="810" spans="1:2" x14ac:dyDescent="0.25">
      <c r="A810" s="78" t="s">
        <v>1729</v>
      </c>
      <c r="B810" s="78" t="s">
        <v>18</v>
      </c>
    </row>
    <row r="811" spans="1:2" x14ac:dyDescent="0.25">
      <c r="A811" s="78" t="s">
        <v>1733</v>
      </c>
      <c r="B811" s="78" t="s">
        <v>18</v>
      </c>
    </row>
    <row r="812" spans="1:2" x14ac:dyDescent="0.25">
      <c r="A812" s="78" t="s">
        <v>1735</v>
      </c>
      <c r="B812" s="78" t="s">
        <v>18</v>
      </c>
    </row>
    <row r="813" spans="1:2" x14ac:dyDescent="0.25">
      <c r="A813" s="78" t="s">
        <v>1737</v>
      </c>
      <c r="B813" s="78" t="s">
        <v>18</v>
      </c>
    </row>
    <row r="814" spans="1:2" x14ac:dyDescent="0.25">
      <c r="A814" s="78" t="s">
        <v>1739</v>
      </c>
      <c r="B814" s="78" t="s">
        <v>18</v>
      </c>
    </row>
    <row r="815" spans="1:2" x14ac:dyDescent="0.25">
      <c r="A815" s="78" t="s">
        <v>2933</v>
      </c>
      <c r="B815" s="78" t="s">
        <v>18</v>
      </c>
    </row>
    <row r="816" spans="1:2" x14ac:dyDescent="0.25">
      <c r="A816" s="78" t="s">
        <v>1741</v>
      </c>
      <c r="B816" s="78" t="s">
        <v>18</v>
      </c>
    </row>
    <row r="817" spans="1:2" x14ac:dyDescent="0.25">
      <c r="A817" s="78" t="s">
        <v>1743</v>
      </c>
      <c r="B817" s="78" t="s">
        <v>18</v>
      </c>
    </row>
    <row r="818" spans="1:2" x14ac:dyDescent="0.25">
      <c r="A818" s="78" t="s">
        <v>1745</v>
      </c>
      <c r="B818" s="78" t="s">
        <v>18</v>
      </c>
    </row>
    <row r="819" spans="1:2" x14ac:dyDescent="0.25">
      <c r="A819" s="78" t="s">
        <v>1747</v>
      </c>
      <c r="B819" s="78" t="s">
        <v>18</v>
      </c>
    </row>
    <row r="820" spans="1:2" x14ac:dyDescent="0.25">
      <c r="A820" s="78" t="s">
        <v>1749</v>
      </c>
      <c r="B820" s="78" t="s">
        <v>18</v>
      </c>
    </row>
    <row r="821" spans="1:2" x14ac:dyDescent="0.25">
      <c r="A821" s="78" t="s">
        <v>1751</v>
      </c>
      <c r="B821" s="78" t="s">
        <v>18</v>
      </c>
    </row>
    <row r="822" spans="1:2" x14ac:dyDescent="0.25">
      <c r="A822" s="78" t="s">
        <v>1753</v>
      </c>
      <c r="B822" s="78" t="s">
        <v>18</v>
      </c>
    </row>
    <row r="823" spans="1:2" x14ac:dyDescent="0.25">
      <c r="A823" s="78" t="s">
        <v>2934</v>
      </c>
      <c r="B823" s="78" t="s">
        <v>18</v>
      </c>
    </row>
    <row r="824" spans="1:2" x14ac:dyDescent="0.25">
      <c r="A824" s="78" t="s">
        <v>1755</v>
      </c>
      <c r="B824" s="78" t="s">
        <v>18</v>
      </c>
    </row>
    <row r="825" spans="1:2" x14ac:dyDescent="0.25">
      <c r="A825" s="78" t="s">
        <v>1757</v>
      </c>
      <c r="B825" s="78" t="s">
        <v>18</v>
      </c>
    </row>
    <row r="826" spans="1:2" x14ac:dyDescent="0.25">
      <c r="A826" s="78" t="s">
        <v>1759</v>
      </c>
      <c r="B826" s="78" t="s">
        <v>18</v>
      </c>
    </row>
    <row r="827" spans="1:2" x14ac:dyDescent="0.25">
      <c r="A827" s="78" t="s">
        <v>1761</v>
      </c>
      <c r="B827" s="78" t="s">
        <v>18</v>
      </c>
    </row>
    <row r="828" spans="1:2" x14ac:dyDescent="0.25">
      <c r="A828" s="78" t="s">
        <v>2935</v>
      </c>
      <c r="B828" s="78" t="s">
        <v>18</v>
      </c>
    </row>
    <row r="829" spans="1:2" x14ac:dyDescent="0.25">
      <c r="A829" s="78" t="s">
        <v>2936</v>
      </c>
      <c r="B829" s="78" t="s">
        <v>18</v>
      </c>
    </row>
    <row r="830" spans="1:2" x14ac:dyDescent="0.25">
      <c r="A830" s="78" t="s">
        <v>2937</v>
      </c>
      <c r="B830" s="78" t="s">
        <v>18</v>
      </c>
    </row>
    <row r="831" spans="1:2" x14ac:dyDescent="0.25">
      <c r="A831" s="78" t="s">
        <v>1763</v>
      </c>
      <c r="B831" s="78" t="s">
        <v>18</v>
      </c>
    </row>
    <row r="832" spans="1:2" x14ac:dyDescent="0.25">
      <c r="A832" s="78" t="s">
        <v>2938</v>
      </c>
      <c r="B832" s="78" t="s">
        <v>18</v>
      </c>
    </row>
    <row r="833" spans="1:2" x14ac:dyDescent="0.25">
      <c r="A833" s="78" t="s">
        <v>1767</v>
      </c>
      <c r="B833" s="78" t="s">
        <v>18</v>
      </c>
    </row>
    <row r="834" spans="1:2" x14ac:dyDescent="0.25">
      <c r="A834" s="78" t="s">
        <v>2939</v>
      </c>
      <c r="B834" s="78" t="s">
        <v>18</v>
      </c>
    </row>
    <row r="835" spans="1:2" x14ac:dyDescent="0.25">
      <c r="A835" s="78" t="s">
        <v>1769</v>
      </c>
      <c r="B835" s="78" t="s">
        <v>18</v>
      </c>
    </row>
    <row r="836" spans="1:2" x14ac:dyDescent="0.25">
      <c r="A836" s="78" t="s">
        <v>1771</v>
      </c>
      <c r="B836" s="78" t="s">
        <v>18</v>
      </c>
    </row>
    <row r="837" spans="1:2" x14ac:dyDescent="0.25">
      <c r="A837" s="78" t="s">
        <v>2940</v>
      </c>
      <c r="B837" s="78" t="s">
        <v>18</v>
      </c>
    </row>
    <row r="838" spans="1:2" x14ac:dyDescent="0.25">
      <c r="A838" s="78" t="s">
        <v>2941</v>
      </c>
      <c r="B838" s="78" t="s">
        <v>18</v>
      </c>
    </row>
    <row r="839" spans="1:2" x14ac:dyDescent="0.25">
      <c r="A839" s="78" t="s">
        <v>1773</v>
      </c>
      <c r="B839" s="78" t="s">
        <v>18</v>
      </c>
    </row>
    <row r="840" spans="1:2" x14ac:dyDescent="0.25">
      <c r="A840" s="78" t="s">
        <v>1775</v>
      </c>
      <c r="B840" s="78" t="s">
        <v>18</v>
      </c>
    </row>
    <row r="841" spans="1:2" x14ac:dyDescent="0.25">
      <c r="A841" s="78" t="s">
        <v>2942</v>
      </c>
      <c r="B841" s="78" t="s">
        <v>18</v>
      </c>
    </row>
    <row r="842" spans="1:2" x14ac:dyDescent="0.25">
      <c r="A842" s="78" t="s">
        <v>1779</v>
      </c>
      <c r="B842" s="78" t="s">
        <v>18</v>
      </c>
    </row>
    <row r="843" spans="1:2" x14ac:dyDescent="0.25">
      <c r="A843" s="78" t="s">
        <v>1781</v>
      </c>
      <c r="B843" s="78" t="s">
        <v>18</v>
      </c>
    </row>
    <row r="844" spans="1:2" x14ac:dyDescent="0.25">
      <c r="A844" s="78" t="s">
        <v>2943</v>
      </c>
      <c r="B844" s="78" t="s">
        <v>18</v>
      </c>
    </row>
    <row r="845" spans="1:2" x14ac:dyDescent="0.25">
      <c r="A845" s="78" t="s">
        <v>2944</v>
      </c>
      <c r="B845" s="78" t="s">
        <v>18</v>
      </c>
    </row>
    <row r="846" spans="1:2" x14ac:dyDescent="0.25">
      <c r="A846" s="78" t="s">
        <v>1783</v>
      </c>
      <c r="B846" s="78" t="s">
        <v>18</v>
      </c>
    </row>
    <row r="847" spans="1:2" x14ac:dyDescent="0.25">
      <c r="A847" s="78" t="s">
        <v>2945</v>
      </c>
      <c r="B847" s="78" t="s">
        <v>18</v>
      </c>
    </row>
    <row r="848" spans="1:2" x14ac:dyDescent="0.25">
      <c r="A848" s="78" t="s">
        <v>2946</v>
      </c>
      <c r="B848" s="78" t="s">
        <v>18</v>
      </c>
    </row>
    <row r="849" spans="1:2" x14ac:dyDescent="0.25">
      <c r="A849" s="78" t="s">
        <v>2947</v>
      </c>
      <c r="B849" s="78" t="s">
        <v>18</v>
      </c>
    </row>
    <row r="850" spans="1:2" x14ac:dyDescent="0.25">
      <c r="A850" s="78" t="s">
        <v>1791</v>
      </c>
      <c r="B850" s="78" t="s">
        <v>18</v>
      </c>
    </row>
    <row r="851" spans="1:2" x14ac:dyDescent="0.25">
      <c r="A851" s="78" t="s">
        <v>2948</v>
      </c>
      <c r="B851" s="78" t="s">
        <v>18</v>
      </c>
    </row>
    <row r="852" spans="1:2" x14ac:dyDescent="0.25">
      <c r="A852" s="78" t="s">
        <v>2949</v>
      </c>
      <c r="B852" s="78" t="s">
        <v>18</v>
      </c>
    </row>
    <row r="853" spans="1:2" x14ac:dyDescent="0.25">
      <c r="A853" s="78" t="s">
        <v>1797</v>
      </c>
      <c r="B853" s="78" t="s">
        <v>18</v>
      </c>
    </row>
    <row r="854" spans="1:2" x14ac:dyDescent="0.25">
      <c r="A854" s="78" t="s">
        <v>1799</v>
      </c>
      <c r="B854" s="78" t="s">
        <v>18</v>
      </c>
    </row>
    <row r="855" spans="1:2" x14ac:dyDescent="0.25">
      <c r="A855" s="78" t="s">
        <v>2950</v>
      </c>
      <c r="B855" s="78" t="s">
        <v>18</v>
      </c>
    </row>
    <row r="856" spans="1:2" x14ac:dyDescent="0.25">
      <c r="A856" s="78" t="s">
        <v>2951</v>
      </c>
      <c r="B856" s="78" t="s">
        <v>18</v>
      </c>
    </row>
    <row r="857" spans="1:2" x14ac:dyDescent="0.25">
      <c r="A857" s="78" t="s">
        <v>2952</v>
      </c>
      <c r="B857" s="78" t="s">
        <v>18</v>
      </c>
    </row>
    <row r="858" spans="1:2" x14ac:dyDescent="0.25">
      <c r="A858" s="78" t="s">
        <v>2953</v>
      </c>
      <c r="B858" s="78" t="s">
        <v>18</v>
      </c>
    </row>
    <row r="859" spans="1:2" x14ac:dyDescent="0.25">
      <c r="A859" s="78" t="s">
        <v>2954</v>
      </c>
      <c r="B859" s="78" t="s">
        <v>18</v>
      </c>
    </row>
    <row r="860" spans="1:2" x14ac:dyDescent="0.25">
      <c r="A860" s="78" t="s">
        <v>2955</v>
      </c>
      <c r="B860" s="78" t="s">
        <v>18</v>
      </c>
    </row>
    <row r="861" spans="1:2" x14ac:dyDescent="0.25">
      <c r="A861" s="78" t="s">
        <v>2956</v>
      </c>
      <c r="B861" s="78" t="s">
        <v>18</v>
      </c>
    </row>
    <row r="862" spans="1:2" x14ac:dyDescent="0.25">
      <c r="A862" s="78" t="s">
        <v>1803</v>
      </c>
      <c r="B862" s="78" t="s">
        <v>18</v>
      </c>
    </row>
    <row r="863" spans="1:2" x14ac:dyDescent="0.25">
      <c r="A863" s="78" t="s">
        <v>1805</v>
      </c>
      <c r="B863" s="78" t="s">
        <v>18</v>
      </c>
    </row>
    <row r="864" spans="1:2" x14ac:dyDescent="0.25">
      <c r="A864" s="78" t="s">
        <v>2957</v>
      </c>
      <c r="B864" s="78" t="s">
        <v>18</v>
      </c>
    </row>
    <row r="865" spans="1:2" x14ac:dyDescent="0.25">
      <c r="A865" s="78" t="s">
        <v>2958</v>
      </c>
      <c r="B865" s="78" t="s">
        <v>18</v>
      </c>
    </row>
    <row r="866" spans="1:2" x14ac:dyDescent="0.25">
      <c r="A866" s="78" t="s">
        <v>2959</v>
      </c>
      <c r="B866" s="78" t="s">
        <v>18</v>
      </c>
    </row>
    <row r="867" spans="1:2" x14ac:dyDescent="0.25">
      <c r="A867" s="78" t="s">
        <v>1807</v>
      </c>
      <c r="B867" s="78" t="s">
        <v>18</v>
      </c>
    </row>
    <row r="868" spans="1:2" x14ac:dyDescent="0.25">
      <c r="A868" s="78" t="s">
        <v>2960</v>
      </c>
      <c r="B868" s="78" t="s">
        <v>18</v>
      </c>
    </row>
    <row r="869" spans="1:2" x14ac:dyDescent="0.25">
      <c r="A869" s="78" t="s">
        <v>2961</v>
      </c>
      <c r="B869" s="78" t="s">
        <v>18</v>
      </c>
    </row>
    <row r="870" spans="1:2" x14ac:dyDescent="0.25">
      <c r="A870" s="78" t="s">
        <v>2962</v>
      </c>
      <c r="B870" s="78" t="s">
        <v>18</v>
      </c>
    </row>
    <row r="871" spans="1:2" x14ac:dyDescent="0.25">
      <c r="A871" s="78" t="s">
        <v>2963</v>
      </c>
      <c r="B871" s="78" t="s">
        <v>18</v>
      </c>
    </row>
    <row r="872" spans="1:2" x14ac:dyDescent="0.25">
      <c r="A872" s="78" t="s">
        <v>1809</v>
      </c>
      <c r="B872" s="78" t="s">
        <v>18</v>
      </c>
    </row>
    <row r="873" spans="1:2" x14ac:dyDescent="0.25">
      <c r="A873" s="78" t="s">
        <v>1811</v>
      </c>
      <c r="B873" s="78" t="s">
        <v>18</v>
      </c>
    </row>
    <row r="874" spans="1:2" x14ac:dyDescent="0.25">
      <c r="A874" s="78" t="s">
        <v>2964</v>
      </c>
      <c r="B874" s="78" t="s">
        <v>18</v>
      </c>
    </row>
    <row r="875" spans="1:2" x14ac:dyDescent="0.25">
      <c r="A875" s="78" t="s">
        <v>2965</v>
      </c>
      <c r="B875" s="78" t="s">
        <v>18</v>
      </c>
    </row>
    <row r="876" spans="1:2" x14ac:dyDescent="0.25">
      <c r="A876" s="78" t="s">
        <v>2966</v>
      </c>
      <c r="B876" s="78" t="s">
        <v>18</v>
      </c>
    </row>
    <row r="877" spans="1:2" x14ac:dyDescent="0.25">
      <c r="A877" s="78" t="s">
        <v>2967</v>
      </c>
      <c r="B877" s="78" t="s">
        <v>18</v>
      </c>
    </row>
    <row r="878" spans="1:2" x14ac:dyDescent="0.25">
      <c r="A878" s="78" t="s">
        <v>2968</v>
      </c>
      <c r="B878" s="78" t="s">
        <v>18</v>
      </c>
    </row>
    <row r="879" spans="1:2" x14ac:dyDescent="0.25">
      <c r="A879" s="78" t="s">
        <v>2969</v>
      </c>
      <c r="B879" s="78" t="s">
        <v>18</v>
      </c>
    </row>
    <row r="880" spans="1:2" x14ac:dyDescent="0.25">
      <c r="A880" s="78" t="s">
        <v>1813</v>
      </c>
      <c r="B880" s="78" t="s">
        <v>18</v>
      </c>
    </row>
    <row r="881" spans="1:2" x14ac:dyDescent="0.25">
      <c r="A881" s="78" t="s">
        <v>1849</v>
      </c>
      <c r="B881" s="78" t="s">
        <v>2970</v>
      </c>
    </row>
    <row r="882" spans="1:2" x14ac:dyDescent="0.25">
      <c r="A882" s="78" t="s">
        <v>1851</v>
      </c>
      <c r="B882" s="78" t="s">
        <v>2970</v>
      </c>
    </row>
    <row r="883" spans="1:2" x14ac:dyDescent="0.25">
      <c r="A883" s="78" t="s">
        <v>1853</v>
      </c>
      <c r="B883" s="78" t="s">
        <v>2970</v>
      </c>
    </row>
    <row r="884" spans="1:2" x14ac:dyDescent="0.25">
      <c r="A884" s="78" t="s">
        <v>1855</v>
      </c>
      <c r="B884" s="78" t="s">
        <v>2970</v>
      </c>
    </row>
    <row r="885" spans="1:2" x14ac:dyDescent="0.25">
      <c r="A885" s="78" t="s">
        <v>1857</v>
      </c>
      <c r="B885" s="78" t="s">
        <v>2970</v>
      </c>
    </row>
    <row r="886" spans="1:2" x14ac:dyDescent="0.25">
      <c r="A886" s="78" t="s">
        <v>1859</v>
      </c>
      <c r="B886" s="78" t="s">
        <v>2970</v>
      </c>
    </row>
    <row r="887" spans="1:2" x14ac:dyDescent="0.25">
      <c r="A887" s="78" t="s">
        <v>1861</v>
      </c>
      <c r="B887" s="78" t="s">
        <v>2970</v>
      </c>
    </row>
    <row r="888" spans="1:2" x14ac:dyDescent="0.25">
      <c r="A888" s="78" t="s">
        <v>2971</v>
      </c>
      <c r="B888" s="78" t="s">
        <v>2972</v>
      </c>
    </row>
    <row r="889" spans="1:2" x14ac:dyDescent="0.25">
      <c r="A889" s="78" t="s">
        <v>1863</v>
      </c>
      <c r="B889" s="78" t="s">
        <v>2972</v>
      </c>
    </row>
    <row r="890" spans="1:2" x14ac:dyDescent="0.25">
      <c r="A890" s="78" t="s">
        <v>2973</v>
      </c>
      <c r="B890" s="78" t="s">
        <v>2972</v>
      </c>
    </row>
    <row r="891" spans="1:2" x14ac:dyDescent="0.25">
      <c r="A891" s="78" t="s">
        <v>1865</v>
      </c>
      <c r="B891" s="78" t="s">
        <v>2972</v>
      </c>
    </row>
    <row r="892" spans="1:2" x14ac:dyDescent="0.25">
      <c r="A892" s="78" t="s">
        <v>1867</v>
      </c>
      <c r="B892" s="78" t="s">
        <v>2972</v>
      </c>
    </row>
    <row r="893" spans="1:2" x14ac:dyDescent="0.25">
      <c r="A893" s="78" t="s">
        <v>1873</v>
      </c>
      <c r="B893" s="78" t="s">
        <v>2972</v>
      </c>
    </row>
    <row r="894" spans="1:2" x14ac:dyDescent="0.25">
      <c r="A894" s="78" t="s">
        <v>2974</v>
      </c>
      <c r="B894" s="78" t="s">
        <v>2972</v>
      </c>
    </row>
    <row r="895" spans="1:2" x14ac:dyDescent="0.25">
      <c r="A895" s="78" t="s">
        <v>2975</v>
      </c>
      <c r="B895" s="78" t="s">
        <v>2972</v>
      </c>
    </row>
    <row r="896" spans="1:2" x14ac:dyDescent="0.25">
      <c r="A896" s="78" t="s">
        <v>2976</v>
      </c>
      <c r="B896" s="78" t="s">
        <v>2972</v>
      </c>
    </row>
    <row r="897" spans="1:2" x14ac:dyDescent="0.25">
      <c r="A897" s="78" t="s">
        <v>1875</v>
      </c>
      <c r="B897" s="78" t="s">
        <v>2972</v>
      </c>
    </row>
    <row r="898" spans="1:2" x14ac:dyDescent="0.25">
      <c r="A898" s="78" t="s">
        <v>1877</v>
      </c>
      <c r="B898" s="78" t="s">
        <v>2972</v>
      </c>
    </row>
    <row r="899" spans="1:2" x14ac:dyDescent="0.25">
      <c r="A899" s="78" t="s">
        <v>2977</v>
      </c>
      <c r="B899" s="78" t="s">
        <v>2972</v>
      </c>
    </row>
    <row r="900" spans="1:2" x14ac:dyDescent="0.25">
      <c r="A900" s="78" t="s">
        <v>2978</v>
      </c>
      <c r="B900" s="78" t="s">
        <v>2972</v>
      </c>
    </row>
    <row r="901" spans="1:2" x14ac:dyDescent="0.25">
      <c r="A901" s="78" t="s">
        <v>2979</v>
      </c>
      <c r="B901" s="78" t="s">
        <v>2972</v>
      </c>
    </row>
    <row r="902" spans="1:2" x14ac:dyDescent="0.25">
      <c r="A902" s="78" t="s">
        <v>2980</v>
      </c>
      <c r="B902" s="78" t="s">
        <v>2972</v>
      </c>
    </row>
    <row r="903" spans="1:2" x14ac:dyDescent="0.25">
      <c r="A903" s="78" t="s">
        <v>1879</v>
      </c>
      <c r="B903" s="78" t="s">
        <v>2972</v>
      </c>
    </row>
    <row r="904" spans="1:2" x14ac:dyDescent="0.25">
      <c r="A904" s="78" t="s">
        <v>2981</v>
      </c>
      <c r="B904" s="78" t="s">
        <v>2972</v>
      </c>
    </row>
    <row r="905" spans="1:2" x14ac:dyDescent="0.25">
      <c r="A905" s="78" t="s">
        <v>1881</v>
      </c>
      <c r="B905" s="78" t="s">
        <v>2972</v>
      </c>
    </row>
    <row r="906" spans="1:2" x14ac:dyDescent="0.25">
      <c r="A906" s="78" t="s">
        <v>1883</v>
      </c>
      <c r="B906" s="78" t="s">
        <v>2972</v>
      </c>
    </row>
    <row r="907" spans="1:2" x14ac:dyDescent="0.25">
      <c r="A907" s="78" t="s">
        <v>1885</v>
      </c>
      <c r="B907" s="78" t="s">
        <v>2972</v>
      </c>
    </row>
    <row r="908" spans="1:2" x14ac:dyDescent="0.25">
      <c r="A908" s="78" t="s">
        <v>2982</v>
      </c>
      <c r="B908" s="78" t="s">
        <v>2972</v>
      </c>
    </row>
    <row r="909" spans="1:2" x14ac:dyDescent="0.25">
      <c r="A909" s="78" t="s">
        <v>1889</v>
      </c>
      <c r="B909" s="78" t="s">
        <v>2983</v>
      </c>
    </row>
    <row r="910" spans="1:2" x14ac:dyDescent="0.25">
      <c r="A910" s="78" t="s">
        <v>1891</v>
      </c>
      <c r="B910" s="78" t="s">
        <v>2983</v>
      </c>
    </row>
    <row r="911" spans="1:2" x14ac:dyDescent="0.25">
      <c r="A911" s="78" t="s">
        <v>1893</v>
      </c>
      <c r="B911" s="78" t="s">
        <v>2983</v>
      </c>
    </row>
    <row r="912" spans="1:2" x14ac:dyDescent="0.25">
      <c r="A912" s="78" t="s">
        <v>1895</v>
      </c>
      <c r="B912" s="78" t="s">
        <v>2983</v>
      </c>
    </row>
    <row r="913" spans="1:2" x14ac:dyDescent="0.25">
      <c r="A913" s="78" t="s">
        <v>1897</v>
      </c>
      <c r="B913" s="78" t="s">
        <v>2983</v>
      </c>
    </row>
    <row r="914" spans="1:2" x14ac:dyDescent="0.25">
      <c r="A914" s="78" t="s">
        <v>1899</v>
      </c>
      <c r="B914" s="78" t="s">
        <v>2983</v>
      </c>
    </row>
    <row r="915" spans="1:2" x14ac:dyDescent="0.25">
      <c r="A915" s="78" t="s">
        <v>1901</v>
      </c>
      <c r="B915" s="78" t="s">
        <v>2983</v>
      </c>
    </row>
    <row r="916" spans="1:2" x14ac:dyDescent="0.25">
      <c r="A916" s="78" t="s">
        <v>1903</v>
      </c>
      <c r="B916" s="78" t="s">
        <v>2983</v>
      </c>
    </row>
    <row r="917" spans="1:2" x14ac:dyDescent="0.25">
      <c r="A917" s="78" t="s">
        <v>1905</v>
      </c>
      <c r="B917" s="78" t="s">
        <v>2983</v>
      </c>
    </row>
    <row r="918" spans="1:2" x14ac:dyDescent="0.25">
      <c r="A918" s="78" t="s">
        <v>1907</v>
      </c>
      <c r="B918" s="78" t="s">
        <v>2983</v>
      </c>
    </row>
    <row r="919" spans="1:2" x14ac:dyDescent="0.25">
      <c r="A919" s="78" t="s">
        <v>1909</v>
      </c>
      <c r="B919" s="78" t="s">
        <v>2983</v>
      </c>
    </row>
    <row r="920" spans="1:2" x14ac:dyDescent="0.25">
      <c r="A920" s="78" t="s">
        <v>1911</v>
      </c>
      <c r="B920" s="78" t="s">
        <v>2983</v>
      </c>
    </row>
    <row r="921" spans="1:2" x14ac:dyDescent="0.25">
      <c r="A921" s="78" t="s">
        <v>1913</v>
      </c>
      <c r="B921" s="78" t="s">
        <v>2983</v>
      </c>
    </row>
    <row r="922" spans="1:2" x14ac:dyDescent="0.25">
      <c r="A922" s="78" t="s">
        <v>1915</v>
      </c>
      <c r="B922" s="78" t="s">
        <v>2983</v>
      </c>
    </row>
    <row r="923" spans="1:2" x14ac:dyDescent="0.25">
      <c r="A923" s="78" t="s">
        <v>1917</v>
      </c>
      <c r="B923" s="78" t="s">
        <v>2983</v>
      </c>
    </row>
    <row r="924" spans="1:2" x14ac:dyDescent="0.25">
      <c r="A924" s="78" t="s">
        <v>1919</v>
      </c>
      <c r="B924" s="78" t="s">
        <v>2983</v>
      </c>
    </row>
    <row r="925" spans="1:2" x14ac:dyDescent="0.25">
      <c r="A925" s="78" t="s">
        <v>1921</v>
      </c>
      <c r="B925" s="78" t="s">
        <v>2983</v>
      </c>
    </row>
    <row r="926" spans="1:2" x14ac:dyDescent="0.25">
      <c r="A926" s="78" t="s">
        <v>1923</v>
      </c>
      <c r="B926" s="78" t="s">
        <v>2983</v>
      </c>
    </row>
    <row r="927" spans="1:2" x14ac:dyDescent="0.25">
      <c r="A927" s="78" t="s">
        <v>1925</v>
      </c>
      <c r="B927" s="78" t="s">
        <v>2983</v>
      </c>
    </row>
    <row r="928" spans="1:2" x14ac:dyDescent="0.25">
      <c r="A928" s="78" t="s">
        <v>1927</v>
      </c>
      <c r="B928" s="78" t="s">
        <v>2983</v>
      </c>
    </row>
    <row r="929" spans="1:2" x14ac:dyDescent="0.25">
      <c r="A929" s="78" t="s">
        <v>1929</v>
      </c>
      <c r="B929" s="78" t="s">
        <v>2983</v>
      </c>
    </row>
    <row r="930" spans="1:2" x14ac:dyDescent="0.25">
      <c r="A930" s="78" t="s">
        <v>1931</v>
      </c>
      <c r="B930" s="78" t="s">
        <v>2983</v>
      </c>
    </row>
    <row r="931" spans="1:2" x14ac:dyDescent="0.25">
      <c r="A931" s="78" t="s">
        <v>1933</v>
      </c>
      <c r="B931" s="78" t="s">
        <v>2983</v>
      </c>
    </row>
    <row r="932" spans="1:2" x14ac:dyDescent="0.25">
      <c r="A932" s="78" t="s">
        <v>1935</v>
      </c>
      <c r="B932" s="78" t="s">
        <v>31</v>
      </c>
    </row>
    <row r="933" spans="1:2" x14ac:dyDescent="0.25">
      <c r="A933" s="78" t="s">
        <v>1937</v>
      </c>
      <c r="B933" s="78" t="s">
        <v>31</v>
      </c>
    </row>
    <row r="934" spans="1:2" x14ac:dyDescent="0.25">
      <c r="A934" s="78" t="s">
        <v>1939</v>
      </c>
      <c r="B934" s="78" t="s">
        <v>31</v>
      </c>
    </row>
    <row r="935" spans="1:2" x14ac:dyDescent="0.25">
      <c r="A935" s="78" t="s">
        <v>1941</v>
      </c>
      <c r="B935" s="78" t="s">
        <v>2984</v>
      </c>
    </row>
    <row r="936" spans="1:2" x14ac:dyDescent="0.25">
      <c r="A936" s="78" t="s">
        <v>1943</v>
      </c>
      <c r="B936" s="78" t="s">
        <v>2984</v>
      </c>
    </row>
    <row r="937" spans="1:2" x14ac:dyDescent="0.25">
      <c r="A937" s="78" t="s">
        <v>1945</v>
      </c>
      <c r="B937" s="78" t="s">
        <v>2984</v>
      </c>
    </row>
    <row r="938" spans="1:2" x14ac:dyDescent="0.25">
      <c r="A938" s="78" t="s">
        <v>1947</v>
      </c>
      <c r="B938" s="78" t="s">
        <v>2984</v>
      </c>
    </row>
    <row r="939" spans="1:2" x14ac:dyDescent="0.25">
      <c r="A939" s="78" t="s">
        <v>1949</v>
      </c>
      <c r="B939" s="78" t="s">
        <v>2984</v>
      </c>
    </row>
    <row r="940" spans="1:2" x14ac:dyDescent="0.25">
      <c r="A940" s="78" t="s">
        <v>1951</v>
      </c>
      <c r="B940" s="78" t="s">
        <v>2984</v>
      </c>
    </row>
    <row r="941" spans="1:2" x14ac:dyDescent="0.25">
      <c r="A941" s="78" t="s">
        <v>1953</v>
      </c>
      <c r="B941" s="78" t="s">
        <v>2984</v>
      </c>
    </row>
    <row r="942" spans="1:2" x14ac:dyDescent="0.25">
      <c r="A942" s="78" t="s">
        <v>1955</v>
      </c>
      <c r="B942" s="78" t="s">
        <v>2984</v>
      </c>
    </row>
    <row r="943" spans="1:2" x14ac:dyDescent="0.25">
      <c r="A943" s="78" t="s">
        <v>1957</v>
      </c>
      <c r="B943" s="78" t="s">
        <v>2984</v>
      </c>
    </row>
    <row r="944" spans="1:2" x14ac:dyDescent="0.25">
      <c r="A944" s="78" t="s">
        <v>1959</v>
      </c>
      <c r="B944" s="78" t="s">
        <v>2984</v>
      </c>
    </row>
    <row r="945" spans="1:2" x14ac:dyDescent="0.25">
      <c r="A945" s="78" t="s">
        <v>1961</v>
      </c>
      <c r="B945" s="78" t="s">
        <v>2984</v>
      </c>
    </row>
    <row r="946" spans="1:2" x14ac:dyDescent="0.25">
      <c r="A946" s="78" t="s">
        <v>1963</v>
      </c>
      <c r="B946" s="78" t="s">
        <v>2984</v>
      </c>
    </row>
    <row r="947" spans="1:2" x14ac:dyDescent="0.25">
      <c r="A947" s="78" t="s">
        <v>1965</v>
      </c>
      <c r="B947" s="78" t="s">
        <v>2984</v>
      </c>
    </row>
    <row r="948" spans="1:2" x14ac:dyDescent="0.25">
      <c r="A948" s="78" t="s">
        <v>1967</v>
      </c>
      <c r="B948" s="78" t="s">
        <v>2984</v>
      </c>
    </row>
    <row r="949" spans="1:2" x14ac:dyDescent="0.25">
      <c r="A949" s="78" t="s">
        <v>1969</v>
      </c>
      <c r="B949" s="78" t="s">
        <v>2984</v>
      </c>
    </row>
    <row r="950" spans="1:2" x14ac:dyDescent="0.25">
      <c r="A950" s="78" t="s">
        <v>1971</v>
      </c>
      <c r="B950" s="78" t="s">
        <v>2984</v>
      </c>
    </row>
    <row r="951" spans="1:2" x14ac:dyDescent="0.25">
      <c r="A951" s="78" t="s">
        <v>1973</v>
      </c>
      <c r="B951" s="78" t="s">
        <v>2984</v>
      </c>
    </row>
    <row r="952" spans="1:2" x14ac:dyDescent="0.25">
      <c r="A952" s="78" t="s">
        <v>1975</v>
      </c>
      <c r="B952" s="78" t="s">
        <v>2984</v>
      </c>
    </row>
    <row r="953" spans="1:2" x14ac:dyDescent="0.25">
      <c r="A953" s="78" t="s">
        <v>1977</v>
      </c>
      <c r="B953" s="78" t="s">
        <v>2984</v>
      </c>
    </row>
    <row r="954" spans="1:2" x14ac:dyDescent="0.25">
      <c r="A954" s="78" t="s">
        <v>1979</v>
      </c>
      <c r="B954" s="78" t="s">
        <v>2984</v>
      </c>
    </row>
    <row r="955" spans="1:2" x14ac:dyDescent="0.25">
      <c r="A955" s="78" t="s">
        <v>1981</v>
      </c>
      <c r="B955" s="78" t="s">
        <v>2984</v>
      </c>
    </row>
    <row r="956" spans="1:2" x14ac:dyDescent="0.25">
      <c r="A956" s="78" t="s">
        <v>1983</v>
      </c>
      <c r="B956" s="78" t="s">
        <v>2984</v>
      </c>
    </row>
    <row r="957" spans="1:2" x14ac:dyDescent="0.25">
      <c r="A957" s="78" t="s">
        <v>1985</v>
      </c>
      <c r="B957" s="78" t="s">
        <v>2984</v>
      </c>
    </row>
    <row r="958" spans="1:2" x14ac:dyDescent="0.25">
      <c r="A958" s="78" t="s">
        <v>1987</v>
      </c>
      <c r="B958" s="78" t="s">
        <v>2984</v>
      </c>
    </row>
    <row r="959" spans="1:2" x14ac:dyDescent="0.25">
      <c r="A959" s="78" t="s">
        <v>1989</v>
      </c>
      <c r="B959" s="78" t="s">
        <v>2984</v>
      </c>
    </row>
    <row r="960" spans="1:2" x14ac:dyDescent="0.25">
      <c r="A960" s="78" t="s">
        <v>1991</v>
      </c>
      <c r="B960" s="78" t="s">
        <v>2984</v>
      </c>
    </row>
    <row r="961" spans="1:2" x14ac:dyDescent="0.25">
      <c r="A961" s="78" t="s">
        <v>1993</v>
      </c>
      <c r="B961" s="78" t="s">
        <v>2984</v>
      </c>
    </row>
    <row r="962" spans="1:2" x14ac:dyDescent="0.25">
      <c r="A962" s="78" t="s">
        <v>1995</v>
      </c>
      <c r="B962" s="78" t="s">
        <v>2984</v>
      </c>
    </row>
    <row r="963" spans="1:2" x14ac:dyDescent="0.25">
      <c r="A963" s="78" t="s">
        <v>1997</v>
      </c>
      <c r="B963" s="78" t="s">
        <v>2984</v>
      </c>
    </row>
    <row r="964" spans="1:2" x14ac:dyDescent="0.25">
      <c r="A964" s="78" t="s">
        <v>1999</v>
      </c>
      <c r="B964" s="78" t="s">
        <v>2984</v>
      </c>
    </row>
    <row r="965" spans="1:2" x14ac:dyDescent="0.25">
      <c r="A965" s="78" t="s">
        <v>2001</v>
      </c>
      <c r="B965" s="78" t="s">
        <v>2984</v>
      </c>
    </row>
    <row r="966" spans="1:2" x14ac:dyDescent="0.25">
      <c r="A966" s="78" t="s">
        <v>2003</v>
      </c>
      <c r="B966" s="78" t="s">
        <v>2984</v>
      </c>
    </row>
    <row r="967" spans="1:2" x14ac:dyDescent="0.25">
      <c r="A967" s="78" t="s">
        <v>2007</v>
      </c>
      <c r="B967" s="78" t="s">
        <v>2984</v>
      </c>
    </row>
    <row r="968" spans="1:2" x14ac:dyDescent="0.25">
      <c r="A968" s="78" t="s">
        <v>2009</v>
      </c>
      <c r="B968" s="78" t="s">
        <v>2984</v>
      </c>
    </row>
    <row r="969" spans="1:2" x14ac:dyDescent="0.25">
      <c r="A969" s="78" t="s">
        <v>2011</v>
      </c>
      <c r="B969" s="78" t="s">
        <v>2984</v>
      </c>
    </row>
    <row r="970" spans="1:2" x14ac:dyDescent="0.25">
      <c r="A970" s="78" t="s">
        <v>2013</v>
      </c>
      <c r="B970" s="78" t="s">
        <v>2984</v>
      </c>
    </row>
    <row r="971" spans="1:2" x14ac:dyDescent="0.25">
      <c r="A971" s="78" t="s">
        <v>2015</v>
      </c>
      <c r="B971" s="78" t="s">
        <v>2984</v>
      </c>
    </row>
    <row r="972" spans="1:2" x14ac:dyDescent="0.25">
      <c r="A972" s="78" t="s">
        <v>2017</v>
      </c>
      <c r="B972" s="78" t="s">
        <v>2984</v>
      </c>
    </row>
    <row r="973" spans="1:2" x14ac:dyDescent="0.25">
      <c r="A973" s="78" t="s">
        <v>2019</v>
      </c>
      <c r="B973" s="78" t="s">
        <v>2984</v>
      </c>
    </row>
    <row r="974" spans="1:2" x14ac:dyDescent="0.25">
      <c r="A974" s="78" t="s">
        <v>2021</v>
      </c>
      <c r="B974" s="78" t="s">
        <v>2984</v>
      </c>
    </row>
    <row r="975" spans="1:2" x14ac:dyDescent="0.25">
      <c r="A975" s="78" t="s">
        <v>2023</v>
      </c>
      <c r="B975" s="78" t="s">
        <v>2984</v>
      </c>
    </row>
    <row r="976" spans="1:2" x14ac:dyDescent="0.25">
      <c r="A976" s="78" t="s">
        <v>2025</v>
      </c>
      <c r="B976" s="78" t="s">
        <v>2984</v>
      </c>
    </row>
    <row r="977" spans="1:2" x14ac:dyDescent="0.25">
      <c r="A977" s="78" t="s">
        <v>2027</v>
      </c>
      <c r="B977" s="78" t="s">
        <v>2984</v>
      </c>
    </row>
    <row r="978" spans="1:2" x14ac:dyDescent="0.25">
      <c r="A978" s="78" t="s">
        <v>2029</v>
      </c>
      <c r="B978" s="78" t="s">
        <v>2984</v>
      </c>
    </row>
    <row r="979" spans="1:2" x14ac:dyDescent="0.25">
      <c r="A979" s="78" t="s">
        <v>2031</v>
      </c>
      <c r="B979" s="78" t="s">
        <v>2984</v>
      </c>
    </row>
    <row r="980" spans="1:2" x14ac:dyDescent="0.25">
      <c r="A980" s="78" t="s">
        <v>2033</v>
      </c>
      <c r="B980" s="78" t="s">
        <v>2984</v>
      </c>
    </row>
    <row r="981" spans="1:2" x14ac:dyDescent="0.25">
      <c r="A981" s="78" t="s">
        <v>2035</v>
      </c>
      <c r="B981" s="78" t="s">
        <v>2984</v>
      </c>
    </row>
    <row r="982" spans="1:2" x14ac:dyDescent="0.25">
      <c r="A982" s="78" t="s">
        <v>2985</v>
      </c>
      <c r="B982" s="78" t="s">
        <v>2849</v>
      </c>
    </row>
    <row r="983" spans="1:2" x14ac:dyDescent="0.25">
      <c r="A983" s="78" t="s">
        <v>2037</v>
      </c>
      <c r="B983" s="78" t="s">
        <v>2849</v>
      </c>
    </row>
    <row r="984" spans="1:2" x14ac:dyDescent="0.25">
      <c r="A984" s="78" t="s">
        <v>2039</v>
      </c>
      <c r="B984" s="78" t="s">
        <v>2849</v>
      </c>
    </row>
    <row r="985" spans="1:2" x14ac:dyDescent="0.25">
      <c r="A985" s="78" t="s">
        <v>2986</v>
      </c>
      <c r="B985" s="78" t="s">
        <v>2849</v>
      </c>
    </row>
    <row r="986" spans="1:2" x14ac:dyDescent="0.25">
      <c r="A986" s="78" t="s">
        <v>2041</v>
      </c>
      <c r="B986" s="78" t="s">
        <v>2849</v>
      </c>
    </row>
    <row r="987" spans="1:2" x14ac:dyDescent="0.25">
      <c r="A987" s="78" t="s">
        <v>2043</v>
      </c>
      <c r="B987" s="78" t="s">
        <v>35</v>
      </c>
    </row>
    <row r="988" spans="1:2" x14ac:dyDescent="0.25">
      <c r="A988" s="78" t="s">
        <v>2045</v>
      </c>
      <c r="B988" s="78" t="s">
        <v>35</v>
      </c>
    </row>
    <row r="989" spans="1:2" x14ac:dyDescent="0.25">
      <c r="A989" s="78" t="s">
        <v>2047</v>
      </c>
      <c r="B989" s="78" t="s">
        <v>35</v>
      </c>
    </row>
    <row r="990" spans="1:2" x14ac:dyDescent="0.25">
      <c r="A990" s="78" t="s">
        <v>2049</v>
      </c>
      <c r="B990" s="78" t="s">
        <v>35</v>
      </c>
    </row>
    <row r="991" spans="1:2" x14ac:dyDescent="0.25">
      <c r="A991" s="78" t="s">
        <v>2051</v>
      </c>
      <c r="B991" s="78" t="s">
        <v>35</v>
      </c>
    </row>
    <row r="992" spans="1:2" x14ac:dyDescent="0.25">
      <c r="A992" s="78" t="s">
        <v>2987</v>
      </c>
      <c r="B992" s="78" t="s">
        <v>38</v>
      </c>
    </row>
    <row r="993" spans="1:2" x14ac:dyDescent="0.25">
      <c r="A993" s="78" t="s">
        <v>2053</v>
      </c>
      <c r="B993" s="78" t="s">
        <v>35</v>
      </c>
    </row>
    <row r="994" spans="1:2" x14ac:dyDescent="0.25">
      <c r="A994" s="78" t="s">
        <v>2055</v>
      </c>
      <c r="B994" s="78" t="s">
        <v>35</v>
      </c>
    </row>
    <row r="995" spans="1:2" x14ac:dyDescent="0.25">
      <c r="A995" s="78" t="s">
        <v>2057</v>
      </c>
      <c r="B995" s="78" t="s">
        <v>35</v>
      </c>
    </row>
    <row r="996" spans="1:2" x14ac:dyDescent="0.25">
      <c r="A996" s="78" t="s">
        <v>2059</v>
      </c>
      <c r="B996" s="78" t="s">
        <v>35</v>
      </c>
    </row>
    <row r="997" spans="1:2" x14ac:dyDescent="0.25">
      <c r="A997" s="78" t="s">
        <v>2061</v>
      </c>
      <c r="B997" s="78" t="s">
        <v>35</v>
      </c>
    </row>
    <row r="998" spans="1:2" x14ac:dyDescent="0.25">
      <c r="A998" s="78" t="s">
        <v>2063</v>
      </c>
      <c r="B998" s="78" t="s">
        <v>35</v>
      </c>
    </row>
    <row r="999" spans="1:2" x14ac:dyDescent="0.25">
      <c r="A999" s="78" t="s">
        <v>2065</v>
      </c>
      <c r="B999" s="78" t="s">
        <v>35</v>
      </c>
    </row>
    <row r="1000" spans="1:2" x14ac:dyDescent="0.25">
      <c r="A1000" s="78" t="s">
        <v>2067</v>
      </c>
      <c r="B1000" s="78" t="s">
        <v>35</v>
      </c>
    </row>
    <row r="1001" spans="1:2" x14ac:dyDescent="0.25">
      <c r="A1001" s="78" t="s">
        <v>2069</v>
      </c>
      <c r="B1001" s="78" t="s">
        <v>38</v>
      </c>
    </row>
    <row r="1002" spans="1:2" x14ac:dyDescent="0.25">
      <c r="A1002" s="78" t="s">
        <v>2071</v>
      </c>
      <c r="B1002" s="78" t="s">
        <v>35</v>
      </c>
    </row>
    <row r="1003" spans="1:2" x14ac:dyDescent="0.25">
      <c r="A1003" s="78" t="s">
        <v>2073</v>
      </c>
      <c r="B1003" s="78" t="s">
        <v>35</v>
      </c>
    </row>
    <row r="1004" spans="1:2" x14ac:dyDescent="0.25">
      <c r="A1004" s="78" t="s">
        <v>2075</v>
      </c>
      <c r="B1004" s="78" t="s">
        <v>18</v>
      </c>
    </row>
    <row r="1005" spans="1:2" x14ac:dyDescent="0.25">
      <c r="A1005" s="78" t="s">
        <v>2988</v>
      </c>
      <c r="B1005" s="78" t="s">
        <v>38</v>
      </c>
    </row>
    <row r="1006" spans="1:2" x14ac:dyDescent="0.25">
      <c r="A1006" s="78" t="s">
        <v>2077</v>
      </c>
      <c r="B1006" s="78" t="s">
        <v>2989</v>
      </c>
    </row>
    <row r="1007" spans="1:2" x14ac:dyDescent="0.25">
      <c r="A1007" s="78" t="s">
        <v>2079</v>
      </c>
      <c r="B1007" s="78" t="s">
        <v>18</v>
      </c>
    </row>
    <row r="1008" spans="1:2" x14ac:dyDescent="0.25">
      <c r="A1008" s="78" t="s">
        <v>2081</v>
      </c>
      <c r="B1008" s="78" t="s">
        <v>18</v>
      </c>
    </row>
    <row r="1009" spans="1:2" x14ac:dyDescent="0.25">
      <c r="A1009" s="78" t="s">
        <v>2083</v>
      </c>
      <c r="B1009" s="78" t="s">
        <v>18</v>
      </c>
    </row>
    <row r="1010" spans="1:2" x14ac:dyDescent="0.25">
      <c r="A1010" s="78" t="s">
        <v>2085</v>
      </c>
      <c r="B1010" s="78" t="s">
        <v>2990</v>
      </c>
    </row>
    <row r="1011" spans="1:2" x14ac:dyDescent="0.25">
      <c r="A1011" s="78" t="s">
        <v>2087</v>
      </c>
      <c r="B1011" s="78" t="s">
        <v>35</v>
      </c>
    </row>
    <row r="1012" spans="1:2" x14ac:dyDescent="0.25">
      <c r="A1012" s="78" t="s">
        <v>2089</v>
      </c>
      <c r="B1012" s="78" t="s">
        <v>2983</v>
      </c>
    </row>
    <row r="1013" spans="1:2" x14ac:dyDescent="0.25">
      <c r="A1013" s="78" t="s">
        <v>2991</v>
      </c>
      <c r="B1013" s="78" t="s">
        <v>2983</v>
      </c>
    </row>
    <row r="1014" spans="1:2" x14ac:dyDescent="0.25">
      <c r="A1014" s="78" t="s">
        <v>2091</v>
      </c>
      <c r="B1014" s="78" t="s">
        <v>2983</v>
      </c>
    </row>
    <row r="1015" spans="1:2" x14ac:dyDescent="0.25">
      <c r="A1015" s="78" t="s">
        <v>2093</v>
      </c>
      <c r="B1015" s="78" t="s">
        <v>2992</v>
      </c>
    </row>
    <row r="1016" spans="1:2" x14ac:dyDescent="0.25">
      <c r="A1016" s="78" t="s">
        <v>2095</v>
      </c>
      <c r="B1016" s="78" t="s">
        <v>2992</v>
      </c>
    </row>
    <row r="1017" spans="1:2" x14ac:dyDescent="0.25">
      <c r="A1017" s="78" t="s">
        <v>2097</v>
      </c>
      <c r="B1017" s="78" t="s">
        <v>2992</v>
      </c>
    </row>
    <row r="1018" spans="1:2" x14ac:dyDescent="0.25">
      <c r="A1018" s="78" t="s">
        <v>2099</v>
      </c>
      <c r="B1018" s="78" t="s">
        <v>2992</v>
      </c>
    </row>
    <row r="1019" spans="1:2" x14ac:dyDescent="0.25">
      <c r="A1019" s="78" t="s">
        <v>2101</v>
      </c>
      <c r="B1019" s="78" t="s">
        <v>2992</v>
      </c>
    </row>
    <row r="1020" spans="1:2" x14ac:dyDescent="0.25">
      <c r="A1020" s="78" t="s">
        <v>2103</v>
      </c>
      <c r="B1020" s="78" t="s">
        <v>2992</v>
      </c>
    </row>
    <row r="1021" spans="1:2" x14ac:dyDescent="0.25">
      <c r="A1021" s="78" t="s">
        <v>2105</v>
      </c>
      <c r="B1021" s="78" t="s">
        <v>2992</v>
      </c>
    </row>
    <row r="1022" spans="1:2" x14ac:dyDescent="0.25">
      <c r="A1022" s="78" t="s">
        <v>2107</v>
      </c>
      <c r="B1022" s="78" t="s">
        <v>2992</v>
      </c>
    </row>
    <row r="1023" spans="1:2" x14ac:dyDescent="0.25">
      <c r="A1023" s="78" t="s">
        <v>2109</v>
      </c>
      <c r="B1023" s="78" t="s">
        <v>2992</v>
      </c>
    </row>
    <row r="1024" spans="1:2" x14ac:dyDescent="0.25">
      <c r="A1024" s="78" t="s">
        <v>2111</v>
      </c>
      <c r="B1024" s="78" t="s">
        <v>2992</v>
      </c>
    </row>
    <row r="1025" spans="1:2" x14ac:dyDescent="0.25">
      <c r="A1025" s="78" t="s">
        <v>2113</v>
      </c>
      <c r="B1025" s="78" t="s">
        <v>2992</v>
      </c>
    </row>
    <row r="1026" spans="1:2" x14ac:dyDescent="0.25">
      <c r="A1026" s="78" t="s">
        <v>2115</v>
      </c>
      <c r="B1026" s="78" t="s">
        <v>2992</v>
      </c>
    </row>
    <row r="1027" spans="1:2" x14ac:dyDescent="0.25">
      <c r="A1027" s="78" t="s">
        <v>2117</v>
      </c>
      <c r="B1027" s="78" t="s">
        <v>2992</v>
      </c>
    </row>
    <row r="1028" spans="1:2" x14ac:dyDescent="0.25">
      <c r="A1028" s="78" t="s">
        <v>2119</v>
      </c>
      <c r="B1028" s="78" t="s">
        <v>2992</v>
      </c>
    </row>
    <row r="1029" spans="1:2" x14ac:dyDescent="0.25">
      <c r="A1029" s="78" t="s">
        <v>2993</v>
      </c>
      <c r="B1029" s="78" t="s">
        <v>2994</v>
      </c>
    </row>
    <row r="1030" spans="1:2" x14ac:dyDescent="0.25">
      <c r="A1030" s="78" t="s">
        <v>2121</v>
      </c>
      <c r="B1030" s="78" t="s">
        <v>2992</v>
      </c>
    </row>
    <row r="1031" spans="1:2" x14ac:dyDescent="0.25">
      <c r="A1031" s="78" t="s">
        <v>2123</v>
      </c>
      <c r="B1031" s="78" t="s">
        <v>2992</v>
      </c>
    </row>
    <row r="1032" spans="1:2" x14ac:dyDescent="0.25">
      <c r="A1032" s="78" t="s">
        <v>2125</v>
      </c>
      <c r="B1032" s="78" t="s">
        <v>17</v>
      </c>
    </row>
    <row r="1033" spans="1:2" x14ac:dyDescent="0.25">
      <c r="A1033" s="78" t="s">
        <v>2127</v>
      </c>
      <c r="B1033" s="78" t="s">
        <v>17</v>
      </c>
    </row>
    <row r="1034" spans="1:2" x14ac:dyDescent="0.25">
      <c r="A1034" s="78" t="s">
        <v>2129</v>
      </c>
      <c r="B1034" s="78" t="s">
        <v>17</v>
      </c>
    </row>
    <row r="1035" spans="1:2" x14ac:dyDescent="0.25">
      <c r="A1035" s="78" t="s">
        <v>2131</v>
      </c>
      <c r="B1035" s="78" t="s">
        <v>17</v>
      </c>
    </row>
    <row r="1036" spans="1:2" x14ac:dyDescent="0.25">
      <c r="A1036" s="78" t="s">
        <v>2133</v>
      </c>
      <c r="B1036" s="78" t="s">
        <v>17</v>
      </c>
    </row>
    <row r="1037" spans="1:2" x14ac:dyDescent="0.25">
      <c r="A1037" s="78" t="s">
        <v>2135</v>
      </c>
      <c r="B1037" s="78" t="s">
        <v>17</v>
      </c>
    </row>
    <row r="1038" spans="1:2" x14ac:dyDescent="0.25">
      <c r="A1038" s="78" t="s">
        <v>2137</v>
      </c>
      <c r="B1038" s="78" t="s">
        <v>17</v>
      </c>
    </row>
    <row r="1039" spans="1:2" x14ac:dyDescent="0.25">
      <c r="A1039" s="78" t="s">
        <v>2145</v>
      </c>
      <c r="B1039" s="78" t="s">
        <v>17</v>
      </c>
    </row>
    <row r="1040" spans="1:2" x14ac:dyDescent="0.25">
      <c r="A1040" s="74" t="s">
        <v>2155</v>
      </c>
      <c r="B1040" s="78" t="s">
        <v>17</v>
      </c>
    </row>
    <row r="1041" spans="1:2" x14ac:dyDescent="0.25">
      <c r="A1041" s="78" t="s">
        <v>2157</v>
      </c>
      <c r="B1041" s="78" t="s">
        <v>19</v>
      </c>
    </row>
    <row r="1042" spans="1:2" x14ac:dyDescent="0.25">
      <c r="A1042" s="78" t="s">
        <v>2159</v>
      </c>
      <c r="B1042" s="78" t="s">
        <v>17</v>
      </c>
    </row>
    <row r="1043" spans="1:2" x14ac:dyDescent="0.25">
      <c r="A1043" s="78" t="s">
        <v>2161</v>
      </c>
      <c r="B1043" s="78" t="s">
        <v>2995</v>
      </c>
    </row>
    <row r="1044" spans="1:2" x14ac:dyDescent="0.25">
      <c r="A1044" s="78" t="s">
        <v>2163</v>
      </c>
      <c r="B1044" s="78" t="s">
        <v>2995</v>
      </c>
    </row>
    <row r="1045" spans="1:2" x14ac:dyDescent="0.25">
      <c r="A1045" s="78" t="s">
        <v>2165</v>
      </c>
      <c r="B1045" s="78" t="s">
        <v>2995</v>
      </c>
    </row>
    <row r="1046" spans="1:2" x14ac:dyDescent="0.25">
      <c r="A1046" s="78" t="s">
        <v>2167</v>
      </c>
      <c r="B1046" s="78" t="s">
        <v>2995</v>
      </c>
    </row>
    <row r="1047" spans="1:2" x14ac:dyDescent="0.25">
      <c r="A1047" s="78" t="s">
        <v>2169</v>
      </c>
      <c r="B1047" s="78" t="s">
        <v>2995</v>
      </c>
    </row>
    <row r="1048" spans="1:2" x14ac:dyDescent="0.25">
      <c r="A1048" s="78" t="s">
        <v>2171</v>
      </c>
      <c r="B1048" s="78" t="s">
        <v>19</v>
      </c>
    </row>
    <row r="1049" spans="1:2" x14ac:dyDescent="0.25">
      <c r="A1049" s="78" t="s">
        <v>2173</v>
      </c>
      <c r="B1049" s="78" t="s">
        <v>19</v>
      </c>
    </row>
    <row r="1050" spans="1:2" x14ac:dyDescent="0.25">
      <c r="A1050" s="78" t="s">
        <v>2996</v>
      </c>
      <c r="B1050" s="78" t="s">
        <v>2995</v>
      </c>
    </row>
    <row r="1051" spans="1:2" x14ac:dyDescent="0.25">
      <c r="A1051" s="78" t="s">
        <v>2175</v>
      </c>
      <c r="B1051" s="78" t="s">
        <v>2995</v>
      </c>
    </row>
    <row r="1052" spans="1:2" x14ac:dyDescent="0.25">
      <c r="A1052" s="78" t="s">
        <v>2177</v>
      </c>
      <c r="B1052" s="78" t="s">
        <v>2995</v>
      </c>
    </row>
    <row r="1053" spans="1:2" x14ac:dyDescent="0.25">
      <c r="A1053" s="78" t="s">
        <v>2181</v>
      </c>
      <c r="B1053" s="78" t="s">
        <v>13</v>
      </c>
    </row>
    <row r="1054" spans="1:2" x14ac:dyDescent="0.25">
      <c r="A1054" s="78" t="s">
        <v>2183</v>
      </c>
      <c r="B1054" s="78" t="s">
        <v>13</v>
      </c>
    </row>
    <row r="1055" spans="1:2" x14ac:dyDescent="0.25">
      <c r="A1055" s="78" t="s">
        <v>2185</v>
      </c>
      <c r="B1055" s="78" t="s">
        <v>13</v>
      </c>
    </row>
    <row r="1056" spans="1:2" x14ac:dyDescent="0.25">
      <c r="A1056" s="78" t="s">
        <v>2187</v>
      </c>
      <c r="B1056" s="78" t="s">
        <v>13</v>
      </c>
    </row>
    <row r="1057" spans="1:2" x14ac:dyDescent="0.25">
      <c r="A1057" s="78" t="s">
        <v>2189</v>
      </c>
      <c r="B1057" s="78" t="s">
        <v>13</v>
      </c>
    </row>
    <row r="1058" spans="1:2" x14ac:dyDescent="0.25">
      <c r="A1058" s="78" t="s">
        <v>2191</v>
      </c>
      <c r="B1058" s="78" t="s">
        <v>13</v>
      </c>
    </row>
    <row r="1059" spans="1:2" x14ac:dyDescent="0.25">
      <c r="A1059" s="78" t="s">
        <v>2193</v>
      </c>
      <c r="B1059" s="78" t="s">
        <v>13</v>
      </c>
    </row>
    <row r="1060" spans="1:2" x14ac:dyDescent="0.25">
      <c r="A1060" s="78" t="s">
        <v>2195</v>
      </c>
      <c r="B1060" s="78" t="s">
        <v>13</v>
      </c>
    </row>
    <row r="1061" spans="1:2" x14ac:dyDescent="0.25">
      <c r="A1061" s="78" t="s">
        <v>2197</v>
      </c>
      <c r="B1061" s="78" t="s">
        <v>13</v>
      </c>
    </row>
    <row r="1062" spans="1:2" x14ac:dyDescent="0.25">
      <c r="A1062" s="78" t="s">
        <v>2199</v>
      </c>
      <c r="B1062" s="78" t="s">
        <v>13</v>
      </c>
    </row>
    <row r="1063" spans="1:2" x14ac:dyDescent="0.25">
      <c r="A1063" s="78" t="s">
        <v>2201</v>
      </c>
      <c r="B1063" s="78" t="s">
        <v>13</v>
      </c>
    </row>
    <row r="1064" spans="1:2" x14ac:dyDescent="0.25">
      <c r="A1064" s="78" t="s">
        <v>2203</v>
      </c>
      <c r="B1064" s="78" t="s">
        <v>13</v>
      </c>
    </row>
    <row r="1065" spans="1:2" x14ac:dyDescent="0.25">
      <c r="A1065" s="78" t="s">
        <v>2205</v>
      </c>
      <c r="B1065" s="78" t="s">
        <v>13</v>
      </c>
    </row>
    <row r="1066" spans="1:2" x14ac:dyDescent="0.25">
      <c r="A1066" s="78" t="s">
        <v>2207</v>
      </c>
      <c r="B1066" s="78" t="s">
        <v>13</v>
      </c>
    </row>
    <row r="1067" spans="1:2" x14ac:dyDescent="0.25">
      <c r="A1067" s="78" t="s">
        <v>2997</v>
      </c>
      <c r="B1067" s="78" t="s">
        <v>13</v>
      </c>
    </row>
    <row r="1068" spans="1:2" x14ac:dyDescent="0.25">
      <c r="A1068" s="78" t="s">
        <v>2209</v>
      </c>
      <c r="B1068" s="78" t="s">
        <v>13</v>
      </c>
    </row>
    <row r="1069" spans="1:2" x14ac:dyDescent="0.25">
      <c r="A1069" s="78" t="s">
        <v>2211</v>
      </c>
      <c r="B1069" s="78" t="s">
        <v>13</v>
      </c>
    </row>
    <row r="1070" spans="1:2" x14ac:dyDescent="0.25">
      <c r="A1070" s="78" t="s">
        <v>2213</v>
      </c>
      <c r="B1070" s="78" t="s">
        <v>13</v>
      </c>
    </row>
    <row r="1071" spans="1:2" x14ac:dyDescent="0.25">
      <c r="A1071" s="78" t="s">
        <v>2228</v>
      </c>
      <c r="B1071" s="78" t="s">
        <v>19</v>
      </c>
    </row>
    <row r="1072" spans="1:2" x14ac:dyDescent="0.25">
      <c r="A1072" s="78" t="s">
        <v>2998</v>
      </c>
      <c r="B1072" s="78" t="s">
        <v>19</v>
      </c>
    </row>
    <row r="1073" spans="1:2" x14ac:dyDescent="0.25">
      <c r="A1073" s="78" t="s">
        <v>2232</v>
      </c>
      <c r="B1073" s="78" t="s">
        <v>19</v>
      </c>
    </row>
    <row r="1074" spans="1:2" x14ac:dyDescent="0.25">
      <c r="A1074" s="78" t="s">
        <v>2999</v>
      </c>
      <c r="B1074" s="78" t="s">
        <v>19</v>
      </c>
    </row>
    <row r="1075" spans="1:2" x14ac:dyDescent="0.25">
      <c r="A1075" s="78" t="s">
        <v>2234</v>
      </c>
      <c r="B1075" s="78" t="s">
        <v>19</v>
      </c>
    </row>
    <row r="1076" spans="1:2" x14ac:dyDescent="0.25">
      <c r="A1076" s="78" t="s">
        <v>2236</v>
      </c>
      <c r="B1076" s="78" t="s">
        <v>19</v>
      </c>
    </row>
    <row r="1077" spans="1:2" x14ac:dyDescent="0.25">
      <c r="A1077" s="78" t="s">
        <v>2238</v>
      </c>
      <c r="B1077" s="78" t="s">
        <v>19</v>
      </c>
    </row>
    <row r="1078" spans="1:2" x14ac:dyDescent="0.25">
      <c r="A1078" s="78" t="s">
        <v>2240</v>
      </c>
      <c r="B1078" s="78" t="s">
        <v>19</v>
      </c>
    </row>
    <row r="1079" spans="1:2" x14ac:dyDescent="0.25">
      <c r="A1079" s="78" t="s">
        <v>2242</v>
      </c>
      <c r="B1079" s="78" t="s">
        <v>19</v>
      </c>
    </row>
    <row r="1080" spans="1:2" x14ac:dyDescent="0.25">
      <c r="A1080" s="78" t="s">
        <v>2244</v>
      </c>
      <c r="B1080" s="78" t="s">
        <v>19</v>
      </c>
    </row>
    <row r="1081" spans="1:2" x14ac:dyDescent="0.25">
      <c r="A1081" s="78" t="s">
        <v>2246</v>
      </c>
      <c r="B1081" s="78" t="s">
        <v>3000</v>
      </c>
    </row>
    <row r="1082" spans="1:2" x14ac:dyDescent="0.25">
      <c r="A1082" s="78" t="s">
        <v>3001</v>
      </c>
      <c r="B1082" s="78" t="s">
        <v>3000</v>
      </c>
    </row>
    <row r="1083" spans="1:2" x14ac:dyDescent="0.25">
      <c r="A1083" s="78" t="s">
        <v>2247</v>
      </c>
      <c r="B1083" s="78" t="s">
        <v>3000</v>
      </c>
    </row>
    <row r="1084" spans="1:2" x14ac:dyDescent="0.25">
      <c r="A1084" s="78" t="s">
        <v>2248</v>
      </c>
      <c r="B1084" s="78" t="s">
        <v>3000</v>
      </c>
    </row>
    <row r="1085" spans="1:2" x14ac:dyDescent="0.25">
      <c r="A1085" s="78" t="s">
        <v>3002</v>
      </c>
      <c r="B1085" s="78" t="s">
        <v>3000</v>
      </c>
    </row>
    <row r="1086" spans="1:2" x14ac:dyDescent="0.25">
      <c r="A1086" s="78" t="s">
        <v>3003</v>
      </c>
      <c r="B1086" s="78" t="s">
        <v>3000</v>
      </c>
    </row>
    <row r="1087" spans="1:2" x14ac:dyDescent="0.25">
      <c r="A1087" s="78" t="s">
        <v>2250</v>
      </c>
      <c r="B1087" s="78" t="s">
        <v>3000</v>
      </c>
    </row>
    <row r="1088" spans="1:2" x14ac:dyDescent="0.25">
      <c r="A1088" s="78" t="s">
        <v>3004</v>
      </c>
      <c r="B1088" s="78" t="s">
        <v>3000</v>
      </c>
    </row>
    <row r="1089" spans="1:2" x14ac:dyDescent="0.25">
      <c r="A1089" s="78" t="s">
        <v>2252</v>
      </c>
      <c r="B1089" s="78" t="s">
        <v>3000</v>
      </c>
    </row>
    <row r="1090" spans="1:2" x14ac:dyDescent="0.25">
      <c r="A1090" s="78" t="s">
        <v>3005</v>
      </c>
      <c r="B1090" s="78" t="s">
        <v>3006</v>
      </c>
    </row>
    <row r="1091" spans="1:2" x14ac:dyDescent="0.25">
      <c r="A1091" s="78" t="s">
        <v>2254</v>
      </c>
      <c r="B1091" s="78" t="s">
        <v>3006</v>
      </c>
    </row>
    <row r="1092" spans="1:2" x14ac:dyDescent="0.25">
      <c r="A1092" s="78" t="s">
        <v>2256</v>
      </c>
      <c r="B1092" s="78" t="s">
        <v>3006</v>
      </c>
    </row>
    <row r="1093" spans="1:2" x14ac:dyDescent="0.25">
      <c r="A1093" s="78" t="s">
        <v>3007</v>
      </c>
      <c r="B1093" s="78" t="s">
        <v>3000</v>
      </c>
    </row>
    <row r="1094" spans="1:2" x14ac:dyDescent="0.25">
      <c r="A1094" s="78" t="s">
        <v>2258</v>
      </c>
      <c r="B1094" s="78" t="s">
        <v>3006</v>
      </c>
    </row>
    <row r="1095" spans="1:2" x14ac:dyDescent="0.25">
      <c r="A1095" s="78" t="s">
        <v>3008</v>
      </c>
      <c r="B1095" s="78" t="s">
        <v>3000</v>
      </c>
    </row>
    <row r="1096" spans="1:2" x14ac:dyDescent="0.25">
      <c r="A1096" s="78" t="s">
        <v>2260</v>
      </c>
      <c r="B1096" s="78" t="s">
        <v>3000</v>
      </c>
    </row>
    <row r="1097" spans="1:2" x14ac:dyDescent="0.25">
      <c r="A1097" s="78" t="s">
        <v>2262</v>
      </c>
      <c r="B1097" s="78" t="s">
        <v>3006</v>
      </c>
    </row>
    <row r="1098" spans="1:2" x14ac:dyDescent="0.25">
      <c r="A1098" s="78" t="s">
        <v>3009</v>
      </c>
      <c r="B1098" s="78" t="s">
        <v>3006</v>
      </c>
    </row>
    <row r="1099" spans="1:2" x14ac:dyDescent="0.25">
      <c r="A1099" s="78" t="s">
        <v>3010</v>
      </c>
      <c r="B1099" s="78" t="s">
        <v>3006</v>
      </c>
    </row>
    <row r="1100" spans="1:2" x14ac:dyDescent="0.25">
      <c r="A1100" s="78" t="s">
        <v>2264</v>
      </c>
      <c r="B1100" s="78" t="s">
        <v>3000</v>
      </c>
    </row>
    <row r="1101" spans="1:2" x14ac:dyDescent="0.25">
      <c r="A1101" s="78" t="s">
        <v>2266</v>
      </c>
      <c r="B1101" s="78" t="s">
        <v>3000</v>
      </c>
    </row>
    <row r="1102" spans="1:2" x14ac:dyDescent="0.25">
      <c r="A1102" s="78" t="s">
        <v>3011</v>
      </c>
      <c r="B1102" s="78" t="s">
        <v>3000</v>
      </c>
    </row>
    <row r="1103" spans="1:2" x14ac:dyDescent="0.25">
      <c r="A1103" s="78" t="s">
        <v>2268</v>
      </c>
      <c r="B1103" s="78" t="s">
        <v>3000</v>
      </c>
    </row>
    <row r="1104" spans="1:2" x14ac:dyDescent="0.25">
      <c r="A1104" s="78" t="s">
        <v>2270</v>
      </c>
      <c r="B1104" s="78" t="s">
        <v>3000</v>
      </c>
    </row>
    <row r="1105" spans="1:2" x14ac:dyDescent="0.25">
      <c r="A1105" s="78" t="s">
        <v>3012</v>
      </c>
      <c r="B1105" s="78" t="s">
        <v>3000</v>
      </c>
    </row>
    <row r="1106" spans="1:2" x14ac:dyDescent="0.25">
      <c r="A1106" s="78" t="s">
        <v>3013</v>
      </c>
      <c r="B1106" s="78" t="s">
        <v>3000</v>
      </c>
    </row>
    <row r="1107" spans="1:2" x14ac:dyDescent="0.25">
      <c r="A1107" s="78" t="s">
        <v>2272</v>
      </c>
      <c r="B1107" s="78" t="s">
        <v>3000</v>
      </c>
    </row>
    <row r="1108" spans="1:2" x14ac:dyDescent="0.25">
      <c r="A1108" s="78" t="s">
        <v>3014</v>
      </c>
      <c r="B1108" s="78" t="s">
        <v>3006</v>
      </c>
    </row>
    <row r="1109" spans="1:2" x14ac:dyDescent="0.25">
      <c r="A1109" s="78" t="s">
        <v>2274</v>
      </c>
      <c r="B1109" s="78" t="s">
        <v>3006</v>
      </c>
    </row>
    <row r="1110" spans="1:2" x14ac:dyDescent="0.25">
      <c r="A1110" s="78" t="s">
        <v>2276</v>
      </c>
      <c r="B1110" s="78" t="s">
        <v>3006</v>
      </c>
    </row>
    <row r="1111" spans="1:2" x14ac:dyDescent="0.25">
      <c r="A1111" s="78" t="s">
        <v>2278</v>
      </c>
      <c r="B1111" s="78" t="s">
        <v>3006</v>
      </c>
    </row>
    <row r="1112" spans="1:2" x14ac:dyDescent="0.25">
      <c r="A1112" s="78" t="s">
        <v>2280</v>
      </c>
      <c r="B1112" s="78" t="s">
        <v>3000</v>
      </c>
    </row>
    <row r="1113" spans="1:2" x14ac:dyDescent="0.25">
      <c r="A1113" s="78" t="s">
        <v>2282</v>
      </c>
      <c r="B1113" s="78" t="s">
        <v>3000</v>
      </c>
    </row>
    <row r="1114" spans="1:2" x14ac:dyDescent="0.25">
      <c r="A1114" s="78" t="s">
        <v>2284</v>
      </c>
      <c r="B1114" s="78" t="s">
        <v>3006</v>
      </c>
    </row>
    <row r="1115" spans="1:2" x14ac:dyDescent="0.25">
      <c r="A1115" s="78" t="s">
        <v>2288</v>
      </c>
      <c r="B1115" s="78" t="s">
        <v>19</v>
      </c>
    </row>
    <row r="1116" spans="1:2" x14ac:dyDescent="0.25">
      <c r="A1116" s="78" t="s">
        <v>2290</v>
      </c>
      <c r="B1116" s="78" t="s">
        <v>19</v>
      </c>
    </row>
    <row r="1117" spans="1:2" x14ac:dyDescent="0.25">
      <c r="A1117" s="78" t="s">
        <v>3015</v>
      </c>
      <c r="B1117" s="78" t="s">
        <v>19</v>
      </c>
    </row>
    <row r="1118" spans="1:2" x14ac:dyDescent="0.25">
      <c r="A1118" s="78" t="s">
        <v>2294</v>
      </c>
      <c r="B1118" s="78" t="s">
        <v>19</v>
      </c>
    </row>
    <row r="1119" spans="1:2" x14ac:dyDescent="0.25">
      <c r="A1119" s="78" t="s">
        <v>2296</v>
      </c>
      <c r="B1119" s="78" t="s">
        <v>19</v>
      </c>
    </row>
    <row r="1120" spans="1:2" x14ac:dyDescent="0.25">
      <c r="A1120" s="78" t="s">
        <v>2298</v>
      </c>
      <c r="B1120" s="78" t="s">
        <v>19</v>
      </c>
    </row>
    <row r="1121" spans="1:2" x14ac:dyDescent="0.25">
      <c r="A1121" s="78" t="s">
        <v>2304</v>
      </c>
      <c r="B1121" s="78" t="s">
        <v>3016</v>
      </c>
    </row>
    <row r="1122" spans="1:2" x14ac:dyDescent="0.25">
      <c r="A1122" s="78" t="s">
        <v>2306</v>
      </c>
      <c r="B1122" s="78" t="s">
        <v>3016</v>
      </c>
    </row>
    <row r="1123" spans="1:2" x14ac:dyDescent="0.25">
      <c r="A1123" s="78" t="s">
        <v>2308</v>
      </c>
      <c r="B1123" s="78" t="s">
        <v>3016</v>
      </c>
    </row>
    <row r="1124" spans="1:2" x14ac:dyDescent="0.25">
      <c r="A1124" s="78" t="s">
        <v>2310</v>
      </c>
      <c r="B1124" s="78" t="s">
        <v>3016</v>
      </c>
    </row>
    <row r="1125" spans="1:2" x14ac:dyDescent="0.25">
      <c r="A1125" s="78" t="s">
        <v>2318</v>
      </c>
      <c r="B1125" s="78" t="s">
        <v>19</v>
      </c>
    </row>
    <row r="1126" spans="1:2" x14ac:dyDescent="0.25">
      <c r="A1126" s="78" t="s">
        <v>3017</v>
      </c>
      <c r="B1126" s="78" t="s">
        <v>3000</v>
      </c>
    </row>
    <row r="1127" spans="1:2" x14ac:dyDescent="0.25">
      <c r="A1127" s="78" t="s">
        <v>2320</v>
      </c>
      <c r="B1127" s="78" t="s">
        <v>19</v>
      </c>
    </row>
    <row r="1128" spans="1:2" x14ac:dyDescent="0.25">
      <c r="A1128" s="78" t="s">
        <v>3018</v>
      </c>
      <c r="B1128" s="78" t="s">
        <v>3019</v>
      </c>
    </row>
    <row r="1129" spans="1:2" x14ac:dyDescent="0.25">
      <c r="A1129" s="78" t="s">
        <v>2322</v>
      </c>
      <c r="B1129" s="78" t="s">
        <v>3019</v>
      </c>
    </row>
    <row r="1130" spans="1:2" x14ac:dyDescent="0.25">
      <c r="A1130" s="78" t="s">
        <v>2324</v>
      </c>
      <c r="B1130" s="78" t="s">
        <v>3019</v>
      </c>
    </row>
    <row r="1131" spans="1:2" x14ac:dyDescent="0.25">
      <c r="A1131" s="78" t="s">
        <v>3020</v>
      </c>
      <c r="B1131" s="78" t="s">
        <v>3021</v>
      </c>
    </row>
    <row r="1132" spans="1:2" x14ac:dyDescent="0.25">
      <c r="A1132" s="78" t="s">
        <v>2326</v>
      </c>
      <c r="B1132" s="78" t="s">
        <v>3021</v>
      </c>
    </row>
    <row r="1133" spans="1:2" x14ac:dyDescent="0.25">
      <c r="A1133" s="78" t="s">
        <v>2328</v>
      </c>
      <c r="B1133" s="78" t="s">
        <v>3021</v>
      </c>
    </row>
    <row r="1134" spans="1:2" x14ac:dyDescent="0.25">
      <c r="A1134" s="78" t="s">
        <v>2330</v>
      </c>
      <c r="B1134" s="78" t="s">
        <v>3021</v>
      </c>
    </row>
    <row r="1135" spans="1:2" x14ac:dyDescent="0.25">
      <c r="A1135" s="78" t="s">
        <v>2332</v>
      </c>
      <c r="B1135" s="78" t="s">
        <v>3021</v>
      </c>
    </row>
    <row r="1136" spans="1:2" x14ac:dyDescent="0.25">
      <c r="A1136" s="78" t="s">
        <v>2334</v>
      </c>
      <c r="B1136" s="78" t="s">
        <v>3021</v>
      </c>
    </row>
    <row r="1137" spans="1:2" x14ac:dyDescent="0.25">
      <c r="A1137" s="78" t="s">
        <v>2336</v>
      </c>
      <c r="B1137" s="78" t="s">
        <v>3021</v>
      </c>
    </row>
    <row r="1138" spans="1:2" x14ac:dyDescent="0.25">
      <c r="A1138" s="78" t="s">
        <v>2338</v>
      </c>
      <c r="B1138" s="78" t="s">
        <v>3021</v>
      </c>
    </row>
    <row r="1139" spans="1:2" x14ac:dyDescent="0.25">
      <c r="A1139" s="78" t="s">
        <v>2340</v>
      </c>
      <c r="B1139" s="78" t="s">
        <v>3021</v>
      </c>
    </row>
    <row r="1140" spans="1:2" x14ac:dyDescent="0.25">
      <c r="A1140" s="78" t="s">
        <v>2342</v>
      </c>
      <c r="B1140" s="78" t="s">
        <v>3021</v>
      </c>
    </row>
    <row r="1141" spans="1:2" x14ac:dyDescent="0.25">
      <c r="A1141" s="78" t="s">
        <v>2344</v>
      </c>
      <c r="B1141" s="78" t="s">
        <v>3021</v>
      </c>
    </row>
    <row r="1142" spans="1:2" x14ac:dyDescent="0.25">
      <c r="A1142" s="78" t="s">
        <v>2346</v>
      </c>
      <c r="B1142" s="78" t="s">
        <v>3021</v>
      </c>
    </row>
    <row r="1143" spans="1:2" x14ac:dyDescent="0.25">
      <c r="A1143" s="78" t="s">
        <v>2348</v>
      </c>
      <c r="B1143" s="78" t="s">
        <v>3021</v>
      </c>
    </row>
    <row r="1144" spans="1:2" x14ac:dyDescent="0.25">
      <c r="A1144" s="78" t="s">
        <v>2350</v>
      </c>
      <c r="B1144" s="78" t="s">
        <v>3021</v>
      </c>
    </row>
    <row r="1145" spans="1:2" x14ac:dyDescent="0.25">
      <c r="A1145" s="78" t="s">
        <v>2352</v>
      </c>
      <c r="B1145" s="78" t="s">
        <v>3021</v>
      </c>
    </row>
    <row r="1146" spans="1:2" x14ac:dyDescent="0.25">
      <c r="A1146" s="78" t="s">
        <v>2354</v>
      </c>
      <c r="B1146" s="78" t="s">
        <v>3021</v>
      </c>
    </row>
    <row r="1147" spans="1:2" x14ac:dyDescent="0.25">
      <c r="A1147" s="78" t="s">
        <v>2356</v>
      </c>
      <c r="B1147" s="78" t="s">
        <v>3021</v>
      </c>
    </row>
    <row r="1148" spans="1:2" x14ac:dyDescent="0.25">
      <c r="A1148" s="78" t="s">
        <v>2360</v>
      </c>
      <c r="B1148" s="78" t="s">
        <v>3021</v>
      </c>
    </row>
    <row r="1149" spans="1:2" x14ac:dyDescent="0.25">
      <c r="A1149" s="78" t="s">
        <v>2362</v>
      </c>
      <c r="B1149" s="78" t="s">
        <v>3021</v>
      </c>
    </row>
    <row r="1150" spans="1:2" x14ac:dyDescent="0.25">
      <c r="A1150" s="78" t="s">
        <v>2364</v>
      </c>
      <c r="B1150" s="78" t="s">
        <v>3021</v>
      </c>
    </row>
    <row r="1151" spans="1:2" x14ac:dyDescent="0.25">
      <c r="A1151" s="78" t="s">
        <v>2366</v>
      </c>
      <c r="B1151" s="78" t="s">
        <v>3021</v>
      </c>
    </row>
    <row r="1152" spans="1:2" x14ac:dyDescent="0.25">
      <c r="A1152" s="78" t="s">
        <v>2368</v>
      </c>
      <c r="B1152" s="78" t="s">
        <v>3019</v>
      </c>
    </row>
    <row r="1153" spans="1:2" x14ac:dyDescent="0.25">
      <c r="A1153" s="78" t="s">
        <v>2370</v>
      </c>
      <c r="B1153" s="78" t="s">
        <v>3021</v>
      </c>
    </row>
    <row r="1154" spans="1:2" x14ac:dyDescent="0.25">
      <c r="A1154" s="78" t="s">
        <v>2372</v>
      </c>
      <c r="B1154" s="78" t="s">
        <v>3021</v>
      </c>
    </row>
    <row r="1155" spans="1:2" x14ac:dyDescent="0.25">
      <c r="A1155" s="78" t="s">
        <v>2374</v>
      </c>
      <c r="B1155" s="78" t="s">
        <v>3021</v>
      </c>
    </row>
    <row r="1156" spans="1:2" x14ac:dyDescent="0.25">
      <c r="A1156" s="78" t="s">
        <v>2376</v>
      </c>
      <c r="B1156" s="78" t="s">
        <v>3019</v>
      </c>
    </row>
    <row r="1157" spans="1:2" x14ac:dyDescent="0.25">
      <c r="A1157" s="78" t="s">
        <v>2378</v>
      </c>
      <c r="B1157" s="78" t="s">
        <v>3021</v>
      </c>
    </row>
    <row r="1158" spans="1:2" x14ac:dyDescent="0.25">
      <c r="A1158" s="78" t="s">
        <v>2380</v>
      </c>
      <c r="B1158" s="78" t="s">
        <v>3019</v>
      </c>
    </row>
    <row r="1159" spans="1:2" x14ac:dyDescent="0.25">
      <c r="A1159" s="78" t="s">
        <v>2382</v>
      </c>
      <c r="B1159" s="78" t="s">
        <v>3021</v>
      </c>
    </row>
    <row r="1160" spans="1:2" x14ac:dyDescent="0.25">
      <c r="A1160" s="78" t="s">
        <v>2384</v>
      </c>
      <c r="B1160" s="78" t="s">
        <v>19</v>
      </c>
    </row>
    <row r="1161" spans="1:2" x14ac:dyDescent="0.25">
      <c r="A1161" s="78" t="s">
        <v>2386</v>
      </c>
      <c r="B1161" s="78" t="s">
        <v>3019</v>
      </c>
    </row>
    <row r="1162" spans="1:2" x14ac:dyDescent="0.25">
      <c r="A1162" s="78" t="s">
        <v>2388</v>
      </c>
      <c r="B1162" s="78" t="s">
        <v>3021</v>
      </c>
    </row>
    <row r="1163" spans="1:2" x14ac:dyDescent="0.25">
      <c r="A1163" s="78" t="s">
        <v>2390</v>
      </c>
      <c r="B1163" s="78" t="s">
        <v>3021</v>
      </c>
    </row>
    <row r="1164" spans="1:2" x14ac:dyDescent="0.25">
      <c r="A1164" s="78" t="s">
        <v>2392</v>
      </c>
      <c r="B1164" s="78" t="s">
        <v>3021</v>
      </c>
    </row>
    <row r="1165" spans="1:2" x14ac:dyDescent="0.25">
      <c r="A1165" s="78" t="s">
        <v>2396</v>
      </c>
      <c r="B1165" s="78" t="s">
        <v>3022</v>
      </c>
    </row>
    <row r="1166" spans="1:2" x14ac:dyDescent="0.25">
      <c r="A1166" s="78" t="s">
        <v>2398</v>
      </c>
      <c r="B1166" s="78" t="s">
        <v>3022</v>
      </c>
    </row>
    <row r="1167" spans="1:2" x14ac:dyDescent="0.25">
      <c r="A1167" s="78" t="s">
        <v>2400</v>
      </c>
      <c r="B1167" s="78" t="s">
        <v>3023</v>
      </c>
    </row>
    <row r="1168" spans="1:2" x14ac:dyDescent="0.25">
      <c r="A1168" s="78" t="s">
        <v>2404</v>
      </c>
      <c r="B1168" s="78" t="s">
        <v>3024</v>
      </c>
    </row>
    <row r="1169" spans="1:2" x14ac:dyDescent="0.25">
      <c r="A1169" s="78" t="s">
        <v>2406</v>
      </c>
      <c r="B1169" s="78" t="s">
        <v>3023</v>
      </c>
    </row>
    <row r="1170" spans="1:2" x14ac:dyDescent="0.25">
      <c r="A1170" s="78" t="s">
        <v>3025</v>
      </c>
      <c r="B1170" s="78" t="s">
        <v>37</v>
      </c>
    </row>
    <row r="1171" spans="1:2" x14ac:dyDescent="0.25">
      <c r="A1171" s="78" t="s">
        <v>2408</v>
      </c>
      <c r="B1171" s="78" t="s">
        <v>3026</v>
      </c>
    </row>
    <row r="1172" spans="1:2" x14ac:dyDescent="0.25">
      <c r="A1172" s="78" t="s">
        <v>2410</v>
      </c>
      <c r="B1172" s="78" t="s">
        <v>3027</v>
      </c>
    </row>
    <row r="1173" spans="1:2" x14ac:dyDescent="0.25">
      <c r="A1173" s="78" t="s">
        <v>3028</v>
      </c>
      <c r="B1173" s="78" t="s">
        <v>3024</v>
      </c>
    </row>
    <row r="1174" spans="1:2" x14ac:dyDescent="0.25">
      <c r="A1174" s="78" t="s">
        <v>3029</v>
      </c>
      <c r="B1174" s="78" t="s">
        <v>3030</v>
      </c>
    </row>
    <row r="1175" spans="1:2" x14ac:dyDescent="0.25">
      <c r="A1175" s="78" t="s">
        <v>3031</v>
      </c>
      <c r="B1175" s="78" t="s">
        <v>3030</v>
      </c>
    </row>
    <row r="1176" spans="1:2" x14ac:dyDescent="0.25">
      <c r="A1176" s="78" t="s">
        <v>3032</v>
      </c>
      <c r="B1176" s="78" t="s">
        <v>3024</v>
      </c>
    </row>
    <row r="1177" spans="1:2" x14ac:dyDescent="0.25">
      <c r="A1177" s="78" t="s">
        <v>2412</v>
      </c>
      <c r="B1177" s="78" t="s">
        <v>3024</v>
      </c>
    </row>
    <row r="1178" spans="1:2" x14ac:dyDescent="0.25">
      <c r="A1178" s="78" t="s">
        <v>2414</v>
      </c>
      <c r="B1178" s="78" t="s">
        <v>3030</v>
      </c>
    </row>
    <row r="1179" spans="1:2" x14ac:dyDescent="0.25">
      <c r="A1179" s="78" t="s">
        <v>3033</v>
      </c>
      <c r="B1179" s="78" t="s">
        <v>3024</v>
      </c>
    </row>
    <row r="1180" spans="1:2" x14ac:dyDescent="0.25">
      <c r="A1180" s="78" t="s">
        <v>2416</v>
      </c>
      <c r="B1180" s="78" t="s">
        <v>3030</v>
      </c>
    </row>
    <row r="1181" spans="1:2" x14ac:dyDescent="0.25">
      <c r="A1181" s="78" t="s">
        <v>2418</v>
      </c>
      <c r="B1181" s="78" t="s">
        <v>3024</v>
      </c>
    </row>
    <row r="1182" spans="1:2" x14ac:dyDescent="0.25">
      <c r="A1182" s="78" t="s">
        <v>2420</v>
      </c>
      <c r="B1182" s="78" t="s">
        <v>3024</v>
      </c>
    </row>
    <row r="1183" spans="1:2" x14ac:dyDescent="0.25">
      <c r="A1183" s="78" t="s">
        <v>2422</v>
      </c>
      <c r="B1183" s="78" t="s">
        <v>3024</v>
      </c>
    </row>
    <row r="1184" spans="1:2" x14ac:dyDescent="0.25">
      <c r="A1184" s="78" t="s">
        <v>2424</v>
      </c>
      <c r="B1184" s="78" t="s">
        <v>3026</v>
      </c>
    </row>
    <row r="1185" spans="1:2" x14ac:dyDescent="0.25">
      <c r="A1185" s="78" t="s">
        <v>2426</v>
      </c>
      <c r="B1185" s="78" t="s">
        <v>3026</v>
      </c>
    </row>
    <row r="1186" spans="1:2" x14ac:dyDescent="0.25">
      <c r="A1186" s="78" t="s">
        <v>2428</v>
      </c>
      <c r="B1186" s="78" t="s">
        <v>3026</v>
      </c>
    </row>
    <row r="1187" spans="1:2" x14ac:dyDescent="0.25">
      <c r="A1187" s="78" t="s">
        <v>2430</v>
      </c>
      <c r="B1187" s="78" t="s">
        <v>3026</v>
      </c>
    </row>
    <row r="1188" spans="1:2" x14ac:dyDescent="0.25">
      <c r="A1188" s="78" t="s">
        <v>2432</v>
      </c>
      <c r="B1188" s="78" t="s">
        <v>3026</v>
      </c>
    </row>
    <row r="1189" spans="1:2" x14ac:dyDescent="0.25">
      <c r="A1189" s="78" t="s">
        <v>2434</v>
      </c>
      <c r="B1189" s="78" t="s">
        <v>3034</v>
      </c>
    </row>
    <row r="1190" spans="1:2" x14ac:dyDescent="0.25">
      <c r="A1190" s="78" t="s">
        <v>2436</v>
      </c>
      <c r="B1190" s="78" t="s">
        <v>3035</v>
      </c>
    </row>
    <row r="1191" spans="1:2" x14ac:dyDescent="0.25">
      <c r="A1191" s="78" t="s">
        <v>2438</v>
      </c>
      <c r="B1191" s="78" t="s">
        <v>3036</v>
      </c>
    </row>
    <row r="1192" spans="1:2" x14ac:dyDescent="0.25">
      <c r="A1192" s="78" t="s">
        <v>2440</v>
      </c>
      <c r="B1192" s="78" t="s">
        <v>3037</v>
      </c>
    </row>
    <row r="1193" spans="1:2" x14ac:dyDescent="0.25">
      <c r="A1193" s="78" t="s">
        <v>2442</v>
      </c>
      <c r="B1193" s="78" t="s">
        <v>3038</v>
      </c>
    </row>
    <row r="1194" spans="1:2" x14ac:dyDescent="0.25">
      <c r="A1194" s="78" t="s">
        <v>2444</v>
      </c>
      <c r="B1194" s="78" t="s">
        <v>3038</v>
      </c>
    </row>
    <row r="1195" spans="1:2" x14ac:dyDescent="0.25">
      <c r="A1195" s="78" t="s">
        <v>2446</v>
      </c>
      <c r="B1195" s="78" t="s">
        <v>3038</v>
      </c>
    </row>
    <row r="1196" spans="1:2" x14ac:dyDescent="0.25">
      <c r="A1196" s="78" t="s">
        <v>2448</v>
      </c>
      <c r="B1196" s="78" t="s">
        <v>3039</v>
      </c>
    </row>
    <row r="1197" spans="1:2" x14ac:dyDescent="0.25">
      <c r="A1197" s="78" t="s">
        <v>3040</v>
      </c>
      <c r="B1197" s="78" t="s">
        <v>3039</v>
      </c>
    </row>
    <row r="1198" spans="1:2" x14ac:dyDescent="0.25">
      <c r="A1198" s="78" t="s">
        <v>2450</v>
      </c>
      <c r="B1198" s="78" t="s">
        <v>3039</v>
      </c>
    </row>
    <row r="1199" spans="1:2" x14ac:dyDescent="0.25">
      <c r="A1199" s="78" t="s">
        <v>2452</v>
      </c>
      <c r="B1199" s="78" t="s">
        <v>3039</v>
      </c>
    </row>
    <row r="1200" spans="1:2" x14ac:dyDescent="0.25">
      <c r="A1200" s="78" t="s">
        <v>2454</v>
      </c>
      <c r="B1200" s="78" t="s">
        <v>47</v>
      </c>
    </row>
    <row r="1201" spans="1:2" x14ac:dyDescent="0.25">
      <c r="A1201" s="78" t="s">
        <v>2456</v>
      </c>
      <c r="B1201" s="78" t="s">
        <v>47</v>
      </c>
    </row>
    <row r="1202" spans="1:2" x14ac:dyDescent="0.25">
      <c r="A1202" s="78" t="s">
        <v>2458</v>
      </c>
      <c r="B1202" s="78" t="s">
        <v>47</v>
      </c>
    </row>
    <row r="1203" spans="1:2" x14ac:dyDescent="0.25">
      <c r="A1203" s="78" t="s">
        <v>2460</v>
      </c>
      <c r="B1203" s="78" t="s">
        <v>47</v>
      </c>
    </row>
    <row r="1204" spans="1:2" x14ac:dyDescent="0.25">
      <c r="A1204" s="78" t="s">
        <v>2462</v>
      </c>
      <c r="B1204" s="78" t="s">
        <v>47</v>
      </c>
    </row>
    <row r="1205" spans="1:2" x14ac:dyDescent="0.25">
      <c r="A1205" s="78" t="s">
        <v>2464</v>
      </c>
      <c r="B1205" s="78" t="s">
        <v>47</v>
      </c>
    </row>
    <row r="1206" spans="1:2" x14ac:dyDescent="0.25">
      <c r="A1206" s="78" t="s">
        <v>2466</v>
      </c>
      <c r="B1206" s="78" t="s">
        <v>47</v>
      </c>
    </row>
    <row r="1207" spans="1:2" x14ac:dyDescent="0.25">
      <c r="A1207" s="78" t="s">
        <v>2468</v>
      </c>
      <c r="B1207" s="78" t="s">
        <v>47</v>
      </c>
    </row>
    <row r="1208" spans="1:2" x14ac:dyDescent="0.25">
      <c r="A1208" s="78" t="s">
        <v>2470</v>
      </c>
      <c r="B1208" s="78" t="s">
        <v>47</v>
      </c>
    </row>
    <row r="1209" spans="1:2" x14ac:dyDescent="0.25">
      <c r="A1209" s="78" t="s">
        <v>2472</v>
      </c>
      <c r="B1209" s="78" t="s">
        <v>47</v>
      </c>
    </row>
    <row r="1210" spans="1:2" x14ac:dyDescent="0.25">
      <c r="A1210" s="78" t="s">
        <v>2474</v>
      </c>
      <c r="B1210" s="78" t="s">
        <v>47</v>
      </c>
    </row>
    <row r="1211" spans="1:2" x14ac:dyDescent="0.25">
      <c r="A1211" s="78" t="s">
        <v>2476</v>
      </c>
      <c r="B1211" s="78" t="s">
        <v>47</v>
      </c>
    </row>
    <row r="1212" spans="1:2" x14ac:dyDescent="0.25">
      <c r="A1212" s="78" t="s">
        <v>2478</v>
      </c>
      <c r="B1212" s="78" t="s">
        <v>47</v>
      </c>
    </row>
    <row r="1213" spans="1:2" x14ac:dyDescent="0.25">
      <c r="A1213" s="78" t="s">
        <v>2480</v>
      </c>
      <c r="B1213" s="78" t="s">
        <v>47</v>
      </c>
    </row>
    <row r="1214" spans="1:2" x14ac:dyDescent="0.25">
      <c r="A1214" s="78" t="s">
        <v>2482</v>
      </c>
      <c r="B1214" s="78" t="s">
        <v>47</v>
      </c>
    </row>
    <row r="1215" spans="1:2" x14ac:dyDescent="0.25">
      <c r="A1215" s="78" t="s">
        <v>2484</v>
      </c>
      <c r="B1215" s="78" t="s">
        <v>47</v>
      </c>
    </row>
    <row r="1216" spans="1:2" x14ac:dyDescent="0.25">
      <c r="A1216" s="78" t="s">
        <v>2486</v>
      </c>
      <c r="B1216" s="78" t="s">
        <v>47</v>
      </c>
    </row>
    <row r="1217" spans="1:2" x14ac:dyDescent="0.25">
      <c r="A1217" s="78" t="s">
        <v>2488</v>
      </c>
      <c r="B1217" s="78" t="s">
        <v>47</v>
      </c>
    </row>
    <row r="1218" spans="1:2" x14ac:dyDescent="0.25">
      <c r="A1218" s="78" t="s">
        <v>2490</v>
      </c>
      <c r="B1218" s="78" t="s">
        <v>47</v>
      </c>
    </row>
    <row r="1219" spans="1:2" x14ac:dyDescent="0.25">
      <c r="A1219" s="78" t="s">
        <v>2492</v>
      </c>
      <c r="B1219" s="78" t="s">
        <v>47</v>
      </c>
    </row>
    <row r="1220" spans="1:2" x14ac:dyDescent="0.25">
      <c r="A1220" s="78" t="s">
        <v>2494</v>
      </c>
      <c r="B1220" s="78" t="s">
        <v>47</v>
      </c>
    </row>
    <row r="1221" spans="1:2" x14ac:dyDescent="0.25">
      <c r="A1221" s="78" t="s">
        <v>2496</v>
      </c>
      <c r="B1221" s="78" t="s">
        <v>47</v>
      </c>
    </row>
    <row r="1222" spans="1:2" x14ac:dyDescent="0.25">
      <c r="A1222" s="78" t="s">
        <v>2498</v>
      </c>
      <c r="B1222" s="78" t="s">
        <v>47</v>
      </c>
    </row>
    <row r="1223" spans="1:2" x14ac:dyDescent="0.25">
      <c r="A1223" s="78" t="s">
        <v>2500</v>
      </c>
      <c r="B1223" s="78" t="s">
        <v>47</v>
      </c>
    </row>
    <row r="1224" spans="1:2" x14ac:dyDescent="0.25">
      <c r="A1224" s="78" t="s">
        <v>2502</v>
      </c>
      <c r="B1224" s="78" t="s">
        <v>47</v>
      </c>
    </row>
    <row r="1225" spans="1:2" x14ac:dyDescent="0.25">
      <c r="A1225" s="78" t="s">
        <v>2504</v>
      </c>
      <c r="B1225" s="78" t="s">
        <v>47</v>
      </c>
    </row>
    <row r="1226" spans="1:2" x14ac:dyDescent="0.25">
      <c r="A1226" s="78" t="s">
        <v>2506</v>
      </c>
      <c r="B1226" s="78" t="s">
        <v>47</v>
      </c>
    </row>
    <row r="1227" spans="1:2" x14ac:dyDescent="0.25">
      <c r="A1227" s="78" t="s">
        <v>2508</v>
      </c>
      <c r="B1227" s="78" t="s">
        <v>47</v>
      </c>
    </row>
    <row r="1228" spans="1:2" x14ac:dyDescent="0.25">
      <c r="A1228" s="78" t="s">
        <v>2510</v>
      </c>
      <c r="B1228" s="78" t="s">
        <v>47</v>
      </c>
    </row>
    <row r="1229" spans="1:2" x14ac:dyDescent="0.25">
      <c r="A1229" s="78" t="s">
        <v>2512</v>
      </c>
      <c r="B1229" s="78" t="s">
        <v>47</v>
      </c>
    </row>
    <row r="1230" spans="1:2" x14ac:dyDescent="0.25">
      <c r="A1230" s="78" t="s">
        <v>2514</v>
      </c>
      <c r="B1230" s="78" t="s">
        <v>47</v>
      </c>
    </row>
    <row r="1231" spans="1:2" x14ac:dyDescent="0.25">
      <c r="A1231" s="78" t="s">
        <v>2516</v>
      </c>
      <c r="B1231" s="78" t="s">
        <v>47</v>
      </c>
    </row>
    <row r="1232" spans="1:2" x14ac:dyDescent="0.25">
      <c r="A1232" s="78" t="s">
        <v>2518</v>
      </c>
      <c r="B1232" s="78" t="s">
        <v>47</v>
      </c>
    </row>
    <row r="1233" spans="1:2" x14ac:dyDescent="0.25">
      <c r="A1233" s="78" t="s">
        <v>2520</v>
      </c>
      <c r="B1233" s="78" t="s">
        <v>47</v>
      </c>
    </row>
    <row r="1234" spans="1:2" x14ac:dyDescent="0.25">
      <c r="A1234" s="78" t="s">
        <v>2522</v>
      </c>
      <c r="B1234" s="78" t="s">
        <v>47</v>
      </c>
    </row>
    <row r="1235" spans="1:2" x14ac:dyDescent="0.25">
      <c r="A1235" s="78" t="s">
        <v>2524</v>
      </c>
      <c r="B1235" s="78" t="s">
        <v>47</v>
      </c>
    </row>
    <row r="1236" spans="1:2" x14ac:dyDescent="0.25">
      <c r="A1236" s="78" t="s">
        <v>2526</v>
      </c>
      <c r="B1236" s="78" t="s">
        <v>47</v>
      </c>
    </row>
    <row r="1237" spans="1:2" x14ac:dyDescent="0.25">
      <c r="A1237" s="78" t="s">
        <v>3041</v>
      </c>
      <c r="B1237" s="78" t="s">
        <v>47</v>
      </c>
    </row>
    <row r="1238" spans="1:2" x14ac:dyDescent="0.25">
      <c r="A1238" s="78" t="s">
        <v>2528</v>
      </c>
      <c r="B1238" s="78" t="s">
        <v>47</v>
      </c>
    </row>
    <row r="1239" spans="1:2" x14ac:dyDescent="0.25">
      <c r="A1239" s="78" t="s">
        <v>2530</v>
      </c>
      <c r="B1239" s="78" t="s">
        <v>47</v>
      </c>
    </row>
    <row r="1240" spans="1:2" x14ac:dyDescent="0.25">
      <c r="A1240" s="78" t="s">
        <v>2532</v>
      </c>
      <c r="B1240" s="78" t="s">
        <v>47</v>
      </c>
    </row>
    <row r="1241" spans="1:2" x14ac:dyDescent="0.25">
      <c r="A1241" s="78" t="s">
        <v>2534</v>
      </c>
      <c r="B1241" s="78" t="s">
        <v>47</v>
      </c>
    </row>
    <row r="1242" spans="1:2" x14ac:dyDescent="0.25">
      <c r="A1242" s="78" t="s">
        <v>2536</v>
      </c>
      <c r="B1242" s="78" t="s">
        <v>47</v>
      </c>
    </row>
    <row r="1243" spans="1:2" x14ac:dyDescent="0.25">
      <c r="A1243" s="78" t="s">
        <v>2538</v>
      </c>
      <c r="B1243" s="78" t="s">
        <v>3042</v>
      </c>
    </row>
    <row r="1244" spans="1:2" x14ac:dyDescent="0.25">
      <c r="A1244" s="78" t="s">
        <v>2540</v>
      </c>
      <c r="B1244" s="78" t="s">
        <v>3042</v>
      </c>
    </row>
    <row r="1245" spans="1:2" x14ac:dyDescent="0.25">
      <c r="A1245" s="78" t="s">
        <v>2542</v>
      </c>
      <c r="B1245" s="78" t="s">
        <v>3042</v>
      </c>
    </row>
    <row r="1246" spans="1:2" x14ac:dyDescent="0.25">
      <c r="A1246" s="78" t="s">
        <v>2544</v>
      </c>
      <c r="B1246" s="78" t="s">
        <v>3042</v>
      </c>
    </row>
    <row r="1247" spans="1:2" x14ac:dyDescent="0.25">
      <c r="A1247" s="78" t="s">
        <v>2546</v>
      </c>
      <c r="B1247" s="78" t="s">
        <v>3042</v>
      </c>
    </row>
    <row r="1248" spans="1:2" x14ac:dyDescent="0.25">
      <c r="A1248" s="78" t="s">
        <v>2548</v>
      </c>
      <c r="B1248" s="78" t="s">
        <v>3042</v>
      </c>
    </row>
    <row r="1249" spans="1:2" x14ac:dyDescent="0.25">
      <c r="A1249" s="78" t="s">
        <v>2550</v>
      </c>
      <c r="B1249" s="78" t="s">
        <v>3042</v>
      </c>
    </row>
    <row r="1250" spans="1:2" x14ac:dyDescent="0.25">
      <c r="A1250" s="78" t="s">
        <v>3043</v>
      </c>
      <c r="B1250" s="78" t="s">
        <v>3042</v>
      </c>
    </row>
    <row r="1251" spans="1:2" x14ac:dyDescent="0.25">
      <c r="A1251" s="78" t="s">
        <v>2554</v>
      </c>
      <c r="B1251" s="78" t="s">
        <v>3042</v>
      </c>
    </row>
    <row r="1252" spans="1:2" x14ac:dyDescent="0.25">
      <c r="A1252" s="78" t="s">
        <v>3044</v>
      </c>
      <c r="B1252" s="78" t="s">
        <v>3042</v>
      </c>
    </row>
    <row r="1253" spans="1:2" x14ac:dyDescent="0.25">
      <c r="A1253" s="78" t="s">
        <v>2556</v>
      </c>
      <c r="B1253" s="78" t="s">
        <v>3042</v>
      </c>
    </row>
    <row r="1254" spans="1:2" x14ac:dyDescent="0.25">
      <c r="A1254" s="78" t="s">
        <v>2560</v>
      </c>
      <c r="B1254" s="78" t="s">
        <v>3042</v>
      </c>
    </row>
    <row r="1255" spans="1:2" x14ac:dyDescent="0.25">
      <c r="A1255" s="78" t="s">
        <v>2562</v>
      </c>
      <c r="B1255" s="78" t="s">
        <v>3042</v>
      </c>
    </row>
    <row r="1256" spans="1:2" x14ac:dyDescent="0.25">
      <c r="A1256" s="78" t="s">
        <v>2566</v>
      </c>
      <c r="B1256" s="78" t="s">
        <v>3042</v>
      </c>
    </row>
    <row r="1257" spans="1:2" x14ac:dyDescent="0.25">
      <c r="A1257" s="78" t="s">
        <v>2568</v>
      </c>
      <c r="B1257" s="78" t="s">
        <v>3042</v>
      </c>
    </row>
    <row r="1258" spans="1:2" x14ac:dyDescent="0.25">
      <c r="A1258" s="78" t="s">
        <v>2570</v>
      </c>
      <c r="B1258" s="78" t="s">
        <v>3042</v>
      </c>
    </row>
    <row r="1259" spans="1:2" x14ac:dyDescent="0.25">
      <c r="A1259" s="78" t="s">
        <v>2572</v>
      </c>
      <c r="B1259" s="78" t="s">
        <v>3042</v>
      </c>
    </row>
    <row r="1260" spans="1:2" x14ac:dyDescent="0.25">
      <c r="A1260" s="78" t="s">
        <v>2574</v>
      </c>
      <c r="B1260" s="78" t="s">
        <v>3042</v>
      </c>
    </row>
    <row r="1261" spans="1:2" x14ac:dyDescent="0.25">
      <c r="A1261" s="78" t="s">
        <v>2576</v>
      </c>
      <c r="B1261" s="78" t="s">
        <v>3042</v>
      </c>
    </row>
    <row r="1262" spans="1:2" x14ac:dyDescent="0.25">
      <c r="A1262" s="78" t="s">
        <v>2578</v>
      </c>
      <c r="B1262" s="78" t="s">
        <v>3042</v>
      </c>
    </row>
    <row r="1263" spans="1:2" x14ac:dyDescent="0.25">
      <c r="A1263" s="78" t="s">
        <v>2580</v>
      </c>
      <c r="B1263" s="78" t="s">
        <v>3042</v>
      </c>
    </row>
    <row r="1264" spans="1:2" x14ac:dyDescent="0.25">
      <c r="A1264" s="78" t="s">
        <v>2582</v>
      </c>
      <c r="B1264" s="78" t="s">
        <v>3042</v>
      </c>
    </row>
    <row r="1265" spans="1:2" x14ac:dyDescent="0.25">
      <c r="A1265" s="78" t="s">
        <v>2584</v>
      </c>
      <c r="B1265" s="78" t="s">
        <v>3042</v>
      </c>
    </row>
    <row r="1266" spans="1:2" x14ac:dyDescent="0.25">
      <c r="A1266" s="78" t="s">
        <v>2586</v>
      </c>
      <c r="B1266" s="78" t="s">
        <v>3042</v>
      </c>
    </row>
    <row r="1267" spans="1:2" x14ac:dyDescent="0.25">
      <c r="A1267" s="78" t="s">
        <v>2588</v>
      </c>
      <c r="B1267" s="78" t="s">
        <v>3042</v>
      </c>
    </row>
    <row r="1268" spans="1:2" x14ac:dyDescent="0.25">
      <c r="A1268" s="78" t="s">
        <v>2590</v>
      </c>
      <c r="B1268" s="78" t="s">
        <v>3042</v>
      </c>
    </row>
    <row r="1269" spans="1:2" x14ac:dyDescent="0.25">
      <c r="A1269" s="78" t="s">
        <v>2592</v>
      </c>
      <c r="B1269" s="78" t="s">
        <v>3042</v>
      </c>
    </row>
    <row r="1270" spans="1:2" x14ac:dyDescent="0.25">
      <c r="A1270" s="78" t="s">
        <v>3045</v>
      </c>
      <c r="B1270" s="78" t="s">
        <v>3042</v>
      </c>
    </row>
    <row r="1271" spans="1:2" x14ac:dyDescent="0.25">
      <c r="A1271" s="78" t="s">
        <v>3046</v>
      </c>
      <c r="B1271" s="78" t="s">
        <v>3042</v>
      </c>
    </row>
    <row r="1272" spans="1:2" x14ac:dyDescent="0.25">
      <c r="A1272" s="78" t="s">
        <v>3047</v>
      </c>
      <c r="B1272" s="78" t="s">
        <v>3042</v>
      </c>
    </row>
    <row r="1273" spans="1:2" x14ac:dyDescent="0.25">
      <c r="A1273" s="78" t="s">
        <v>2594</v>
      </c>
      <c r="B1273" s="78" t="s">
        <v>3042</v>
      </c>
    </row>
    <row r="1274" spans="1:2" x14ac:dyDescent="0.25">
      <c r="A1274" s="78" t="s">
        <v>2596</v>
      </c>
      <c r="B1274" s="78" t="s">
        <v>3042</v>
      </c>
    </row>
    <row r="1275" spans="1:2" x14ac:dyDescent="0.25">
      <c r="A1275" s="78" t="s">
        <v>2598</v>
      </c>
      <c r="B1275" s="78" t="s">
        <v>3042</v>
      </c>
    </row>
    <row r="1276" spans="1:2" x14ac:dyDescent="0.25">
      <c r="A1276" s="78" t="s">
        <v>3048</v>
      </c>
      <c r="B1276" s="78" t="s">
        <v>3042</v>
      </c>
    </row>
    <row r="1277" spans="1:2" x14ac:dyDescent="0.25">
      <c r="A1277" s="78" t="s">
        <v>2602</v>
      </c>
      <c r="B1277" s="78" t="s">
        <v>3042</v>
      </c>
    </row>
    <row r="1278" spans="1:2" x14ac:dyDescent="0.25">
      <c r="A1278" s="78" t="s">
        <v>2606</v>
      </c>
      <c r="B1278" s="78" t="s">
        <v>3042</v>
      </c>
    </row>
    <row r="1279" spans="1:2" x14ac:dyDescent="0.25">
      <c r="A1279" s="78" t="s">
        <v>2608</v>
      </c>
      <c r="B1279" s="78" t="s">
        <v>3042</v>
      </c>
    </row>
    <row r="1280" spans="1:2" x14ac:dyDescent="0.25">
      <c r="A1280" s="78" t="s">
        <v>2610</v>
      </c>
      <c r="B1280" s="78" t="s">
        <v>3042</v>
      </c>
    </row>
    <row r="1281" spans="1:2" x14ac:dyDescent="0.25">
      <c r="A1281" s="78" t="s">
        <v>2612</v>
      </c>
      <c r="B1281" s="78" t="s">
        <v>3042</v>
      </c>
    </row>
    <row r="1282" spans="1:2" x14ac:dyDescent="0.25">
      <c r="A1282" s="78" t="s">
        <v>2614</v>
      </c>
      <c r="B1282" s="78" t="s">
        <v>3042</v>
      </c>
    </row>
    <row r="1283" spans="1:2" x14ac:dyDescent="0.25">
      <c r="A1283" s="78" t="s">
        <v>2616</v>
      </c>
      <c r="B1283" s="78" t="s">
        <v>3042</v>
      </c>
    </row>
    <row r="1284" spans="1:2" x14ac:dyDescent="0.25">
      <c r="A1284" s="78" t="s">
        <v>2618</v>
      </c>
      <c r="B1284" s="78" t="s">
        <v>3042</v>
      </c>
    </row>
    <row r="1285" spans="1:2" x14ac:dyDescent="0.25">
      <c r="A1285" s="78" t="s">
        <v>2620</v>
      </c>
      <c r="B1285" s="78" t="s">
        <v>3042</v>
      </c>
    </row>
    <row r="1286" spans="1:2" x14ac:dyDescent="0.25">
      <c r="A1286" s="78" t="s">
        <v>3049</v>
      </c>
      <c r="B1286" s="78" t="s">
        <v>3042</v>
      </c>
    </row>
    <row r="1287" spans="1:2" x14ac:dyDescent="0.25">
      <c r="A1287" s="78" t="s">
        <v>2622</v>
      </c>
      <c r="B1287" s="78" t="s">
        <v>3042</v>
      </c>
    </row>
    <row r="1288" spans="1:2" x14ac:dyDescent="0.25">
      <c r="A1288" s="78" t="s">
        <v>3050</v>
      </c>
      <c r="B1288" s="78" t="s">
        <v>3042</v>
      </c>
    </row>
    <row r="1289" spans="1:2" x14ac:dyDescent="0.25">
      <c r="A1289" s="78" t="s">
        <v>2624</v>
      </c>
      <c r="B1289" s="78" t="s">
        <v>3042</v>
      </c>
    </row>
    <row r="1290" spans="1:2" x14ac:dyDescent="0.25">
      <c r="A1290" s="78" t="s">
        <v>2630</v>
      </c>
      <c r="B1290" s="78" t="s">
        <v>3042</v>
      </c>
    </row>
    <row r="1291" spans="1:2" x14ac:dyDescent="0.25">
      <c r="A1291" s="78" t="s">
        <v>2632</v>
      </c>
      <c r="B1291" s="78" t="s">
        <v>3042</v>
      </c>
    </row>
    <row r="1292" spans="1:2" x14ac:dyDescent="0.25">
      <c r="A1292" s="78" t="s">
        <v>2634</v>
      </c>
      <c r="B1292" s="78" t="s">
        <v>3042</v>
      </c>
    </row>
    <row r="1293" spans="1:2" x14ac:dyDescent="0.25">
      <c r="A1293" s="78" t="s">
        <v>2636</v>
      </c>
      <c r="B1293" s="78" t="s">
        <v>3042</v>
      </c>
    </row>
    <row r="1294" spans="1:2" x14ac:dyDescent="0.25">
      <c r="A1294" s="78" t="s">
        <v>2638</v>
      </c>
      <c r="B1294" s="78" t="s">
        <v>3042</v>
      </c>
    </row>
    <row r="1295" spans="1:2" x14ac:dyDescent="0.25">
      <c r="A1295" s="78" t="s">
        <v>2640</v>
      </c>
      <c r="B1295" s="78" t="s">
        <v>3042</v>
      </c>
    </row>
    <row r="1296" spans="1:2" x14ac:dyDescent="0.25">
      <c r="A1296" s="78" t="s">
        <v>2642</v>
      </c>
      <c r="B1296" s="78" t="s">
        <v>3042</v>
      </c>
    </row>
    <row r="1297" spans="1:2" x14ac:dyDescent="0.25">
      <c r="A1297" s="78" t="s">
        <v>2644</v>
      </c>
      <c r="B1297" s="78" t="s">
        <v>3042</v>
      </c>
    </row>
    <row r="1298" spans="1:2" x14ac:dyDescent="0.25">
      <c r="A1298" s="78" t="s">
        <v>2646</v>
      </c>
      <c r="B1298" s="78" t="s">
        <v>3042</v>
      </c>
    </row>
    <row r="1299" spans="1:2" x14ac:dyDescent="0.25">
      <c r="A1299" s="78" t="s">
        <v>2648</v>
      </c>
      <c r="B1299" s="78" t="s">
        <v>3042</v>
      </c>
    </row>
    <row r="1300" spans="1:2" x14ac:dyDescent="0.25">
      <c r="A1300" s="78" t="s">
        <v>2650</v>
      </c>
      <c r="B1300" s="78" t="s">
        <v>3042</v>
      </c>
    </row>
    <row r="1301" spans="1:2" x14ac:dyDescent="0.25">
      <c r="A1301" s="78" t="s">
        <v>2652</v>
      </c>
      <c r="B1301" s="78" t="s">
        <v>3042</v>
      </c>
    </row>
    <row r="1302" spans="1:2" x14ac:dyDescent="0.25">
      <c r="A1302" s="78" t="s">
        <v>2654</v>
      </c>
      <c r="B1302" s="78" t="s">
        <v>3042</v>
      </c>
    </row>
    <row r="1303" spans="1:2" x14ac:dyDescent="0.25">
      <c r="A1303" s="78" t="s">
        <v>2656</v>
      </c>
      <c r="B1303" s="78" t="s">
        <v>3042</v>
      </c>
    </row>
    <row r="1304" spans="1:2" x14ac:dyDescent="0.25">
      <c r="A1304" s="78" t="s">
        <v>2658</v>
      </c>
      <c r="B1304" s="78" t="s">
        <v>3042</v>
      </c>
    </row>
    <row r="1305" spans="1:2" x14ac:dyDescent="0.25">
      <c r="A1305" s="78" t="s">
        <v>2660</v>
      </c>
      <c r="B1305" s="78" t="s">
        <v>3042</v>
      </c>
    </row>
    <row r="1306" spans="1:2" x14ac:dyDescent="0.25">
      <c r="A1306" s="78" t="s">
        <v>2662</v>
      </c>
      <c r="B1306" s="78" t="s">
        <v>3042</v>
      </c>
    </row>
    <row r="1307" spans="1:2" x14ac:dyDescent="0.25">
      <c r="A1307" s="78" t="s">
        <v>2664</v>
      </c>
      <c r="B1307" s="78" t="s">
        <v>3042</v>
      </c>
    </row>
    <row r="1308" spans="1:2" x14ac:dyDescent="0.25">
      <c r="A1308" s="78" t="s">
        <v>2666</v>
      </c>
      <c r="B1308" s="78" t="s">
        <v>3042</v>
      </c>
    </row>
    <row r="1309" spans="1:2" x14ac:dyDescent="0.25">
      <c r="A1309" s="78" t="s">
        <v>2668</v>
      </c>
      <c r="B1309" s="78" t="s">
        <v>3042</v>
      </c>
    </row>
    <row r="1310" spans="1:2" x14ac:dyDescent="0.25">
      <c r="A1310" s="78" t="s">
        <v>2670</v>
      </c>
      <c r="B1310" s="78" t="s">
        <v>3051</v>
      </c>
    </row>
    <row r="1311" spans="1:2" x14ac:dyDescent="0.25">
      <c r="A1311" s="78" t="s">
        <v>2672</v>
      </c>
      <c r="B1311" s="78" t="s">
        <v>3051</v>
      </c>
    </row>
    <row r="1312" spans="1:2" x14ac:dyDescent="0.25">
      <c r="A1312" s="78" t="s">
        <v>2674</v>
      </c>
      <c r="B1312" s="78" t="s">
        <v>3051</v>
      </c>
    </row>
    <row r="1313" spans="1:2" x14ac:dyDescent="0.25">
      <c r="A1313" s="78" t="s">
        <v>2676</v>
      </c>
      <c r="B1313" s="78" t="s">
        <v>3051</v>
      </c>
    </row>
    <row r="1314" spans="1:2" x14ac:dyDescent="0.25">
      <c r="A1314" s="78" t="s">
        <v>2678</v>
      </c>
      <c r="B1314" s="78" t="s">
        <v>3051</v>
      </c>
    </row>
    <row r="1315" spans="1:2" x14ac:dyDescent="0.25">
      <c r="A1315" s="78" t="s">
        <v>3052</v>
      </c>
      <c r="B1315" s="78" t="s">
        <v>56</v>
      </c>
    </row>
    <row r="1316" spans="1:2" x14ac:dyDescent="0.25">
      <c r="A1316" s="78" t="s">
        <v>3053</v>
      </c>
      <c r="B1316" s="78" t="s">
        <v>3051</v>
      </c>
    </row>
    <row r="1317" spans="1:2" x14ac:dyDescent="0.25">
      <c r="A1317" s="78" t="s">
        <v>2680</v>
      </c>
      <c r="B1317" s="78" t="s">
        <v>3051</v>
      </c>
    </row>
    <row r="1318" spans="1:2" x14ac:dyDescent="0.25">
      <c r="A1318" s="78" t="s">
        <v>2682</v>
      </c>
      <c r="B1318" s="78" t="s">
        <v>3051</v>
      </c>
    </row>
    <row r="1319" spans="1:2" x14ac:dyDescent="0.25">
      <c r="A1319" s="78" t="s">
        <v>2683</v>
      </c>
      <c r="B1319" s="78" t="s">
        <v>3051</v>
      </c>
    </row>
    <row r="1320" spans="1:2" x14ac:dyDescent="0.25">
      <c r="A1320" s="78" t="s">
        <v>2685</v>
      </c>
      <c r="B1320" s="78" t="s">
        <v>3051</v>
      </c>
    </row>
    <row r="1321" spans="1:2" x14ac:dyDescent="0.25">
      <c r="A1321" s="78" t="s">
        <v>2687</v>
      </c>
      <c r="B1321" s="78" t="s">
        <v>3051</v>
      </c>
    </row>
    <row r="1322" spans="1:2" x14ac:dyDescent="0.25">
      <c r="A1322" s="78" t="s">
        <v>2689</v>
      </c>
      <c r="B1322" s="78" t="s">
        <v>3051</v>
      </c>
    </row>
    <row r="1323" spans="1:2" x14ac:dyDescent="0.25">
      <c r="A1323" s="78" t="s">
        <v>2691</v>
      </c>
      <c r="B1323" s="78" t="s">
        <v>3051</v>
      </c>
    </row>
    <row r="1324" spans="1:2" x14ac:dyDescent="0.25">
      <c r="A1324" s="78" t="s">
        <v>2693</v>
      </c>
      <c r="B1324" s="78" t="s">
        <v>3051</v>
      </c>
    </row>
    <row r="1325" spans="1:2" x14ac:dyDescent="0.25">
      <c r="A1325" s="78" t="s">
        <v>2695</v>
      </c>
      <c r="B1325" s="78" t="s">
        <v>3051</v>
      </c>
    </row>
    <row r="1326" spans="1:2" x14ac:dyDescent="0.25">
      <c r="A1326" s="78" t="s">
        <v>2697</v>
      </c>
      <c r="B1326" s="78" t="s">
        <v>3051</v>
      </c>
    </row>
    <row r="1327" spans="1:2" x14ac:dyDescent="0.25">
      <c r="A1327" s="78" t="s">
        <v>2699</v>
      </c>
      <c r="B1327" s="78" t="s">
        <v>3051</v>
      </c>
    </row>
    <row r="1328" spans="1:2" x14ac:dyDescent="0.25">
      <c r="A1328" s="78" t="s">
        <v>2701</v>
      </c>
      <c r="B1328" s="78" t="s">
        <v>3051</v>
      </c>
    </row>
    <row r="1329" spans="1:2" x14ac:dyDescent="0.25">
      <c r="A1329" s="78" t="s">
        <v>2703</v>
      </c>
      <c r="B1329" s="78" t="s">
        <v>3051</v>
      </c>
    </row>
    <row r="1330" spans="1:2" x14ac:dyDescent="0.25">
      <c r="A1330" s="78" t="s">
        <v>2705</v>
      </c>
      <c r="B1330" s="78" t="s">
        <v>3051</v>
      </c>
    </row>
    <row r="1331" spans="1:2" x14ac:dyDescent="0.25">
      <c r="A1331" s="78" t="s">
        <v>2707</v>
      </c>
      <c r="B1331" s="78" t="s">
        <v>3051</v>
      </c>
    </row>
    <row r="1332" spans="1:2" x14ac:dyDescent="0.25">
      <c r="A1332" s="78" t="s">
        <v>2709</v>
      </c>
      <c r="B1332" s="78" t="s">
        <v>3051</v>
      </c>
    </row>
    <row r="1333" spans="1:2" x14ac:dyDescent="0.25">
      <c r="A1333" s="78" t="s">
        <v>2711</v>
      </c>
      <c r="B1333" s="78" t="s">
        <v>3051</v>
      </c>
    </row>
    <row r="1334" spans="1:2" x14ac:dyDescent="0.25">
      <c r="A1334" s="78" t="s">
        <v>2713</v>
      </c>
      <c r="B1334" s="78" t="s">
        <v>3051</v>
      </c>
    </row>
    <row r="1335" spans="1:2" x14ac:dyDescent="0.25">
      <c r="A1335" s="78" t="s">
        <v>2715</v>
      </c>
      <c r="B1335" s="78" t="s">
        <v>3051</v>
      </c>
    </row>
    <row r="1336" spans="1:2" x14ac:dyDescent="0.25">
      <c r="A1336" s="78" t="s">
        <v>2717</v>
      </c>
      <c r="B1336" s="78" t="s">
        <v>3051</v>
      </c>
    </row>
    <row r="1337" spans="1:2" x14ac:dyDescent="0.25">
      <c r="A1337" s="78" t="s">
        <v>2719</v>
      </c>
      <c r="B1337" s="78" t="s">
        <v>3051</v>
      </c>
    </row>
    <row r="1338" spans="1:2" x14ac:dyDescent="0.25">
      <c r="A1338" s="78" t="s">
        <v>2721</v>
      </c>
      <c r="B1338" s="78" t="s">
        <v>3051</v>
      </c>
    </row>
    <row r="1339" spans="1:2" x14ac:dyDescent="0.25">
      <c r="A1339" s="78" t="s">
        <v>2723</v>
      </c>
      <c r="B1339" s="78" t="s">
        <v>3051</v>
      </c>
    </row>
    <row r="1340" spans="1:2" x14ac:dyDescent="0.25">
      <c r="A1340" s="78" t="s">
        <v>2725</v>
      </c>
      <c r="B1340" s="78" t="s">
        <v>3051</v>
      </c>
    </row>
    <row r="1341" spans="1:2" x14ac:dyDescent="0.25">
      <c r="A1341" s="78" t="s">
        <v>2727</v>
      </c>
      <c r="B1341" s="78" t="s">
        <v>3051</v>
      </c>
    </row>
    <row r="1342" spans="1:2" x14ac:dyDescent="0.25">
      <c r="A1342" s="78" t="s">
        <v>2729</v>
      </c>
      <c r="B1342" s="78" t="s">
        <v>3051</v>
      </c>
    </row>
    <row r="1343" spans="1:2" x14ac:dyDescent="0.25">
      <c r="A1343" s="78" t="s">
        <v>2731</v>
      </c>
      <c r="B1343" s="78" t="s">
        <v>3051</v>
      </c>
    </row>
    <row r="1344" spans="1:2" x14ac:dyDescent="0.25">
      <c r="A1344" s="78" t="s">
        <v>2733</v>
      </c>
      <c r="B1344" s="78" t="s">
        <v>3051</v>
      </c>
    </row>
    <row r="1345" spans="1:2" x14ac:dyDescent="0.25">
      <c r="A1345" s="78" t="s">
        <v>2735</v>
      </c>
      <c r="B1345" s="78" t="s">
        <v>3051</v>
      </c>
    </row>
    <row r="1346" spans="1:2" x14ac:dyDescent="0.25">
      <c r="A1346" s="78" t="s">
        <v>2737</v>
      </c>
      <c r="B1346" s="78" t="s">
        <v>3051</v>
      </c>
    </row>
    <row r="1347" spans="1:2" x14ac:dyDescent="0.25">
      <c r="A1347" s="78" t="s">
        <v>2739</v>
      </c>
      <c r="B1347" s="78" t="s">
        <v>3051</v>
      </c>
    </row>
    <row r="1348" spans="1:2" x14ac:dyDescent="0.25">
      <c r="A1348" s="78" t="s">
        <v>2741</v>
      </c>
      <c r="B1348" s="78" t="s">
        <v>3051</v>
      </c>
    </row>
    <row r="1349" spans="1:2" x14ac:dyDescent="0.25">
      <c r="A1349" s="78" t="s">
        <v>2743</v>
      </c>
      <c r="B1349" s="78" t="s">
        <v>3051</v>
      </c>
    </row>
    <row r="1350" spans="1:2" x14ac:dyDescent="0.25">
      <c r="A1350" s="78" t="s">
        <v>2745</v>
      </c>
      <c r="B1350" s="78" t="s">
        <v>3054</v>
      </c>
    </row>
    <row r="1351" spans="1:2" x14ac:dyDescent="0.25">
      <c r="A1351" s="78" t="s">
        <v>2747</v>
      </c>
      <c r="B1351" s="78" t="s">
        <v>3051</v>
      </c>
    </row>
    <row r="1352" spans="1:2" x14ac:dyDescent="0.25">
      <c r="A1352" s="78" t="s">
        <v>2749</v>
      </c>
      <c r="B1352" s="78" t="s">
        <v>3051</v>
      </c>
    </row>
    <row r="1353" spans="1:2" x14ac:dyDescent="0.25">
      <c r="A1353" s="78" t="s">
        <v>2751</v>
      </c>
      <c r="B1353" s="78" t="s">
        <v>3051</v>
      </c>
    </row>
    <row r="1354" spans="1:2" x14ac:dyDescent="0.25">
      <c r="A1354" s="78" t="s">
        <v>2753</v>
      </c>
      <c r="B1354" s="78" t="s">
        <v>3051</v>
      </c>
    </row>
    <row r="1355" spans="1:2" x14ac:dyDescent="0.25">
      <c r="A1355" s="78" t="s">
        <v>2755</v>
      </c>
      <c r="B1355" s="78" t="s">
        <v>3051</v>
      </c>
    </row>
    <row r="1356" spans="1:2" x14ac:dyDescent="0.25">
      <c r="A1356" s="78" t="s">
        <v>2757</v>
      </c>
      <c r="B1356" s="78" t="s">
        <v>3051</v>
      </c>
    </row>
    <row r="1357" spans="1:2" x14ac:dyDescent="0.25">
      <c r="A1357" s="78" t="s">
        <v>2759</v>
      </c>
      <c r="B1357" s="78" t="s">
        <v>3051</v>
      </c>
    </row>
    <row r="1358" spans="1:2" x14ac:dyDescent="0.25">
      <c r="A1358" s="78" t="s">
        <v>2761</v>
      </c>
      <c r="B1358" s="78" t="s">
        <v>3054</v>
      </c>
    </row>
    <row r="1359" spans="1:2" x14ac:dyDescent="0.25">
      <c r="A1359" s="78" t="s">
        <v>2762</v>
      </c>
      <c r="B1359" s="78" t="s">
        <v>3051</v>
      </c>
    </row>
    <row r="1360" spans="1:2" x14ac:dyDescent="0.25">
      <c r="A1360" s="78" t="s">
        <v>2764</v>
      </c>
      <c r="B1360" s="78" t="s">
        <v>3051</v>
      </c>
    </row>
    <row r="1361" spans="1:2" x14ac:dyDescent="0.25">
      <c r="A1361" s="78" t="s">
        <v>2766</v>
      </c>
      <c r="B1361" s="78" t="s">
        <v>3051</v>
      </c>
    </row>
    <row r="1362" spans="1:2" x14ac:dyDescent="0.25">
      <c r="A1362" s="78" t="s">
        <v>2768</v>
      </c>
      <c r="B1362" s="78" t="s">
        <v>3051</v>
      </c>
    </row>
    <row r="1363" spans="1:2" x14ac:dyDescent="0.25">
      <c r="A1363" s="78" t="s">
        <v>2770</v>
      </c>
      <c r="B1363" s="78" t="s">
        <v>3051</v>
      </c>
    </row>
    <row r="1364" spans="1:2" x14ac:dyDescent="0.25">
      <c r="A1364" s="78" t="s">
        <v>2772</v>
      </c>
      <c r="B1364" s="78" t="s">
        <v>3051</v>
      </c>
    </row>
    <row r="1365" spans="1:2" x14ac:dyDescent="0.25">
      <c r="A1365" s="78" t="s">
        <v>2774</v>
      </c>
      <c r="B1365" s="78" t="s">
        <v>3051</v>
      </c>
    </row>
    <row r="1366" spans="1:2" x14ac:dyDescent="0.25">
      <c r="A1366" s="78" t="s">
        <v>2776</v>
      </c>
      <c r="B1366" s="78" t="s">
        <v>3051</v>
      </c>
    </row>
    <row r="1367" spans="1:2" x14ac:dyDescent="0.25">
      <c r="A1367" s="78" t="s">
        <v>2778</v>
      </c>
      <c r="B1367" s="78" t="s">
        <v>3051</v>
      </c>
    </row>
    <row r="1368" spans="1:2" x14ac:dyDescent="0.25">
      <c r="A1368" s="78" t="s">
        <v>2780</v>
      </c>
      <c r="B1368" s="78" t="s">
        <v>3051</v>
      </c>
    </row>
    <row r="1369" spans="1:2" x14ac:dyDescent="0.25">
      <c r="A1369" s="78" t="s">
        <v>2782</v>
      </c>
      <c r="B1369" s="78" t="s">
        <v>3054</v>
      </c>
    </row>
    <row r="1370" spans="1:2" x14ac:dyDescent="0.25">
      <c r="A1370" s="78" t="s">
        <v>2784</v>
      </c>
      <c r="B1370" s="78" t="s">
        <v>3054</v>
      </c>
    </row>
    <row r="1371" spans="1:2" x14ac:dyDescent="0.25">
      <c r="A1371" s="78" t="s">
        <v>3055</v>
      </c>
      <c r="B1371" s="78" t="s">
        <v>3054</v>
      </c>
    </row>
    <row r="1372" spans="1:2" x14ac:dyDescent="0.25">
      <c r="A1372" s="78" t="s">
        <v>2786</v>
      </c>
      <c r="B1372" s="78" t="s">
        <v>3054</v>
      </c>
    </row>
    <row r="1373" spans="1:2" x14ac:dyDescent="0.25">
      <c r="A1373" s="78" t="s">
        <v>2788</v>
      </c>
      <c r="B1373" s="78" t="s">
        <v>3054</v>
      </c>
    </row>
    <row r="1374" spans="1:2" x14ac:dyDescent="0.25">
      <c r="A1374" s="78" t="s">
        <v>2790</v>
      </c>
      <c r="B1374" s="78" t="s">
        <v>3054</v>
      </c>
    </row>
    <row r="1375" spans="1:2" x14ac:dyDescent="0.25">
      <c r="A1375" s="78" t="s">
        <v>2792</v>
      </c>
      <c r="B1375" s="78" t="s">
        <v>3051</v>
      </c>
    </row>
    <row r="1376" spans="1:2" x14ac:dyDescent="0.25">
      <c r="A1376" s="78" t="s">
        <v>2794</v>
      </c>
      <c r="B1376" s="78" t="s">
        <v>3051</v>
      </c>
    </row>
    <row r="1377" spans="1:2" x14ac:dyDescent="0.25">
      <c r="A1377" s="78" t="s">
        <v>3056</v>
      </c>
      <c r="B1377" s="78" t="s">
        <v>3057</v>
      </c>
    </row>
    <row r="1378" spans="1:2" x14ac:dyDescent="0.25">
      <c r="A1378" s="78" t="s">
        <v>2798</v>
      </c>
      <c r="B1378" s="78" t="s">
        <v>3058</v>
      </c>
    </row>
    <row r="1379" spans="1:2" x14ac:dyDescent="0.25">
      <c r="A1379" s="78" t="s">
        <v>3059</v>
      </c>
      <c r="B1379" s="78" t="s">
        <v>3058</v>
      </c>
    </row>
    <row r="1380" spans="1:2" x14ac:dyDescent="0.25">
      <c r="A1380" s="78" t="s">
        <v>2800</v>
      </c>
      <c r="B1380" s="78" t="s">
        <v>3058</v>
      </c>
    </row>
    <row r="1381" spans="1:2" x14ac:dyDescent="0.25">
      <c r="A1381" s="78" t="s">
        <v>2802</v>
      </c>
      <c r="B1381" s="78" t="s">
        <v>3058</v>
      </c>
    </row>
    <row r="1382" spans="1:2" x14ac:dyDescent="0.25">
      <c r="A1382" s="78" t="s">
        <v>2804</v>
      </c>
      <c r="B1382" s="78" t="s">
        <v>3058</v>
      </c>
    </row>
    <row r="1383" spans="1:2" x14ac:dyDescent="0.25">
      <c r="A1383" s="78" t="s">
        <v>2806</v>
      </c>
      <c r="B1383" s="78" t="s">
        <v>3058</v>
      </c>
    </row>
    <row r="1384" spans="1:2" x14ac:dyDescent="0.25">
      <c r="A1384" s="78" t="s">
        <v>2808</v>
      </c>
      <c r="B1384" s="78" t="s">
        <v>3058</v>
      </c>
    </row>
    <row r="1385" spans="1:2" x14ac:dyDescent="0.25">
      <c r="A1385" s="78" t="s">
        <v>2810</v>
      </c>
      <c r="B1385" s="78" t="s">
        <v>3058</v>
      </c>
    </row>
    <row r="1386" spans="1:2" x14ac:dyDescent="0.25">
      <c r="A1386" s="78" t="s">
        <v>2812</v>
      </c>
      <c r="B1386" s="78" t="s">
        <v>3058</v>
      </c>
    </row>
    <row r="1387" spans="1:2" x14ac:dyDescent="0.25">
      <c r="A1387" s="74" t="s">
        <v>3060</v>
      </c>
      <c r="B1387" s="78" t="s">
        <v>3058</v>
      </c>
    </row>
    <row r="1388" spans="1:2" x14ac:dyDescent="0.25">
      <c r="A1388" s="74" t="s">
        <v>3061</v>
      </c>
      <c r="B1388" s="78" t="s">
        <v>3058</v>
      </c>
    </row>
    <row r="1389" spans="1:2" x14ac:dyDescent="0.25">
      <c r="A1389" s="78" t="s">
        <v>2816</v>
      </c>
      <c r="B1389" s="78" t="s">
        <v>3062</v>
      </c>
    </row>
    <row r="1390" spans="1:2" x14ac:dyDescent="0.25">
      <c r="A1390" s="78" t="s">
        <v>2818</v>
      </c>
      <c r="B1390" s="78" t="s">
        <v>3062</v>
      </c>
    </row>
    <row r="1391" spans="1:2" x14ac:dyDescent="0.25">
      <c r="A1391" s="78" t="s">
        <v>2820</v>
      </c>
      <c r="B1391" s="78" t="s">
        <v>3062</v>
      </c>
    </row>
    <row r="1392" spans="1:2" x14ac:dyDescent="0.25">
      <c r="A1392" s="78" t="s">
        <v>2822</v>
      </c>
      <c r="B1392" s="78" t="s">
        <v>3062</v>
      </c>
    </row>
    <row r="1393" spans="1:2" x14ac:dyDescent="0.25">
      <c r="A1393" s="78" t="s">
        <v>2824</v>
      </c>
      <c r="B1393" s="78" t="s">
        <v>3062</v>
      </c>
    </row>
    <row r="1394" spans="1:2" x14ac:dyDescent="0.25">
      <c r="A1394" s="78" t="s">
        <v>2826</v>
      </c>
      <c r="B1394" s="78" t="s">
        <v>3051</v>
      </c>
    </row>
    <row r="1395" spans="1:2" x14ac:dyDescent="0.25">
      <c r="A1395" s="78" t="s">
        <v>2828</v>
      </c>
      <c r="B1395" s="78" t="s">
        <v>3051</v>
      </c>
    </row>
    <row r="1396" spans="1:2" x14ac:dyDescent="0.25">
      <c r="A1396" s="78" t="s">
        <v>2834</v>
      </c>
      <c r="B1396" s="78" t="s">
        <v>3051</v>
      </c>
    </row>
    <row r="1397" spans="1:2" x14ac:dyDescent="0.25">
      <c r="A1397" s="78" t="s">
        <v>2836</v>
      </c>
      <c r="B1397" s="78" t="s">
        <v>3051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F1A6-4F5A-4BA6-8DBB-76BB6DD94C69}">
  <dimension ref="A1:K1378"/>
  <sheetViews>
    <sheetView tabSelected="1" topLeftCell="A1002" workbookViewId="0">
      <selection activeCell="D1008" sqref="D1008"/>
    </sheetView>
  </sheetViews>
  <sheetFormatPr defaultColWidth="11.42578125" defaultRowHeight="15" x14ac:dyDescent="0.25"/>
  <cols>
    <col min="1" max="1" width="10.5703125" customWidth="1"/>
    <col min="2" max="2" width="44.28515625" bestFit="1" customWidth="1"/>
    <col min="3" max="3" width="16" customWidth="1"/>
    <col min="4" max="4" width="46.42578125" style="79" bestFit="1" customWidth="1"/>
    <col min="5" max="5" width="11.28515625" customWidth="1"/>
    <col min="6" max="6" width="13.42578125" bestFit="1" customWidth="1"/>
    <col min="7" max="8" width="14.42578125" bestFit="1" customWidth="1"/>
    <col min="9" max="10" width="13.42578125" bestFit="1" customWidth="1"/>
    <col min="11" max="11" width="14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s="79" t="s">
        <v>99</v>
      </c>
      <c r="E1" t="s">
        <v>100</v>
      </c>
      <c r="F1" t="s">
        <v>101</v>
      </c>
    </row>
    <row r="2" spans="1:11" s="76" customFormat="1" x14ac:dyDescent="0.25">
      <c r="A2">
        <v>6</v>
      </c>
      <c r="B2" t="s">
        <v>102</v>
      </c>
      <c r="C2" s="74" t="s">
        <v>103</v>
      </c>
      <c r="D2" s="79" t="s">
        <v>2843</v>
      </c>
      <c r="E2">
        <v>6</v>
      </c>
      <c r="F2" s="75">
        <v>3250.17</v>
      </c>
      <c r="G2"/>
      <c r="H2"/>
      <c r="I2"/>
      <c r="J2"/>
      <c r="K2"/>
    </row>
    <row r="3" spans="1:11" s="76" customFormat="1" x14ac:dyDescent="0.25">
      <c r="A3">
        <v>8</v>
      </c>
      <c r="B3" t="s">
        <v>104</v>
      </c>
      <c r="C3" s="74" t="s">
        <v>105</v>
      </c>
      <c r="D3" s="79" t="s">
        <v>2843</v>
      </c>
      <c r="E3">
        <v>6</v>
      </c>
      <c r="F3">
        <v>0</v>
      </c>
      <c r="G3"/>
      <c r="H3"/>
      <c r="I3"/>
      <c r="J3"/>
      <c r="K3"/>
    </row>
    <row r="4" spans="1:11" s="76" customFormat="1" x14ac:dyDescent="0.25">
      <c r="A4">
        <v>11</v>
      </c>
      <c r="B4" t="s">
        <v>106</v>
      </c>
      <c r="C4" s="74" t="s">
        <v>107</v>
      </c>
      <c r="D4" s="79" t="s">
        <v>2843</v>
      </c>
      <c r="E4">
        <v>6</v>
      </c>
      <c r="F4" s="75">
        <v>2000</v>
      </c>
      <c r="G4"/>
      <c r="H4"/>
      <c r="I4"/>
      <c r="J4"/>
      <c r="K4"/>
    </row>
    <row r="5" spans="1:11" s="76" customFormat="1" x14ac:dyDescent="0.25">
      <c r="A5">
        <v>13</v>
      </c>
      <c r="B5" t="s">
        <v>108</v>
      </c>
      <c r="C5" s="74" t="s">
        <v>109</v>
      </c>
      <c r="D5" s="79" t="s">
        <v>2843</v>
      </c>
      <c r="E5">
        <v>6</v>
      </c>
      <c r="F5" s="75">
        <v>1000</v>
      </c>
      <c r="G5"/>
      <c r="H5"/>
      <c r="I5"/>
      <c r="J5"/>
      <c r="K5"/>
    </row>
    <row r="6" spans="1:11" s="76" customFormat="1" x14ac:dyDescent="0.25">
      <c r="A6">
        <v>15</v>
      </c>
      <c r="B6" t="s">
        <v>110</v>
      </c>
      <c r="C6" s="74" t="s">
        <v>111</v>
      </c>
      <c r="D6" s="79" t="s">
        <v>2843</v>
      </c>
      <c r="E6">
        <v>6</v>
      </c>
      <c r="F6" s="75">
        <v>2300</v>
      </c>
      <c r="G6"/>
      <c r="H6"/>
      <c r="I6"/>
      <c r="J6"/>
      <c r="K6"/>
    </row>
    <row r="7" spans="1:11" s="76" customFormat="1" x14ac:dyDescent="0.25">
      <c r="A7">
        <v>17</v>
      </c>
      <c r="B7" t="s">
        <v>112</v>
      </c>
      <c r="C7" s="74" t="s">
        <v>113</v>
      </c>
      <c r="D7" s="79" t="s">
        <v>2843</v>
      </c>
      <c r="E7">
        <v>6</v>
      </c>
      <c r="F7" s="75">
        <v>1000</v>
      </c>
      <c r="G7"/>
      <c r="H7"/>
      <c r="I7"/>
      <c r="J7"/>
      <c r="K7"/>
    </row>
    <row r="8" spans="1:11" s="76" customFormat="1" x14ac:dyDescent="0.25">
      <c r="A8">
        <v>19</v>
      </c>
      <c r="B8" t="s">
        <v>114</v>
      </c>
      <c r="C8" s="74" t="s">
        <v>115</v>
      </c>
      <c r="D8" s="79" t="s">
        <v>2843</v>
      </c>
      <c r="E8">
        <v>6</v>
      </c>
      <c r="F8" s="75">
        <v>1000</v>
      </c>
      <c r="G8"/>
      <c r="H8"/>
      <c r="I8"/>
      <c r="J8"/>
      <c r="K8"/>
    </row>
    <row r="9" spans="1:11" s="76" customFormat="1" x14ac:dyDescent="0.25">
      <c r="A9">
        <v>21</v>
      </c>
      <c r="B9" t="s">
        <v>116</v>
      </c>
      <c r="C9" s="74" t="s">
        <v>117</v>
      </c>
      <c r="D9" s="79" t="s">
        <v>2843</v>
      </c>
      <c r="E9">
        <v>6</v>
      </c>
      <c r="F9" s="75">
        <v>5000</v>
      </c>
      <c r="G9"/>
      <c r="H9"/>
      <c r="I9"/>
      <c r="J9"/>
      <c r="K9"/>
    </row>
    <row r="10" spans="1:11" s="76" customFormat="1" x14ac:dyDescent="0.25">
      <c r="A10">
        <v>23</v>
      </c>
      <c r="B10" t="s">
        <v>118</v>
      </c>
      <c r="C10" s="74" t="s">
        <v>119</v>
      </c>
      <c r="D10" s="79" t="s">
        <v>2843</v>
      </c>
      <c r="E10">
        <v>6</v>
      </c>
      <c r="F10" s="75">
        <v>1900</v>
      </c>
      <c r="G10"/>
      <c r="H10"/>
      <c r="I10"/>
      <c r="J10"/>
      <c r="K10"/>
    </row>
    <row r="11" spans="1:11" s="76" customFormat="1" x14ac:dyDescent="0.25">
      <c r="A11">
        <v>25</v>
      </c>
      <c r="B11" t="s">
        <v>120</v>
      </c>
      <c r="C11" s="74" t="s">
        <v>121</v>
      </c>
      <c r="D11" s="79" t="s">
        <v>2843</v>
      </c>
      <c r="E11">
        <v>6</v>
      </c>
      <c r="F11" s="75">
        <v>1000</v>
      </c>
      <c r="G11"/>
      <c r="H11"/>
      <c r="I11"/>
      <c r="J11"/>
      <c r="K11"/>
    </row>
    <row r="12" spans="1:11" s="76" customFormat="1" x14ac:dyDescent="0.25">
      <c r="A12">
        <v>27</v>
      </c>
      <c r="B12" t="s">
        <v>122</v>
      </c>
      <c r="C12" s="74" t="s">
        <v>123</v>
      </c>
      <c r="D12" s="79" t="s">
        <v>2843</v>
      </c>
      <c r="E12">
        <v>6</v>
      </c>
      <c r="F12">
        <v>500</v>
      </c>
      <c r="G12"/>
      <c r="H12"/>
      <c r="I12"/>
      <c r="J12"/>
      <c r="K12"/>
    </row>
    <row r="13" spans="1:11" s="76" customFormat="1" x14ac:dyDescent="0.25">
      <c r="A13">
        <v>29</v>
      </c>
      <c r="B13" t="s">
        <v>124</v>
      </c>
      <c r="C13" s="74" t="s">
        <v>125</v>
      </c>
      <c r="D13" s="79" t="s">
        <v>2843</v>
      </c>
      <c r="E13">
        <v>6</v>
      </c>
      <c r="F13">
        <v>500</v>
      </c>
      <c r="G13"/>
      <c r="H13"/>
      <c r="I13"/>
      <c r="J13"/>
      <c r="K13"/>
    </row>
    <row r="14" spans="1:11" s="76" customFormat="1" x14ac:dyDescent="0.25">
      <c r="A14">
        <v>31</v>
      </c>
      <c r="B14" t="s">
        <v>126</v>
      </c>
      <c r="C14" s="74" t="s">
        <v>127</v>
      </c>
      <c r="D14" s="79" t="s">
        <v>2843</v>
      </c>
      <c r="E14">
        <v>6</v>
      </c>
      <c r="F14" s="75">
        <v>2700</v>
      </c>
      <c r="G14"/>
      <c r="H14"/>
      <c r="I14"/>
      <c r="J14"/>
      <c r="K14"/>
    </row>
    <row r="15" spans="1:11" s="76" customFormat="1" x14ac:dyDescent="0.25">
      <c r="A15">
        <v>33</v>
      </c>
      <c r="B15" t="s">
        <v>128</v>
      </c>
      <c r="C15" s="74" t="s">
        <v>129</v>
      </c>
      <c r="D15" s="79" t="s">
        <v>2843</v>
      </c>
      <c r="E15">
        <v>6</v>
      </c>
      <c r="F15">
        <v>150</v>
      </c>
      <c r="G15"/>
      <c r="H15"/>
      <c r="I15"/>
      <c r="J15"/>
      <c r="K15"/>
    </row>
    <row r="16" spans="1:11" s="76" customFormat="1" x14ac:dyDescent="0.25">
      <c r="A16">
        <v>36</v>
      </c>
      <c r="B16" t="s">
        <v>130</v>
      </c>
      <c r="C16" s="74" t="s">
        <v>131</v>
      </c>
      <c r="D16" s="79" t="s">
        <v>2843</v>
      </c>
      <c r="E16">
        <v>6</v>
      </c>
      <c r="F16" s="75">
        <v>50861.94</v>
      </c>
      <c r="G16"/>
      <c r="H16"/>
      <c r="I16"/>
      <c r="J16"/>
      <c r="K16"/>
    </row>
    <row r="17" spans="1:11" s="76" customFormat="1" x14ac:dyDescent="0.25">
      <c r="A17">
        <v>38</v>
      </c>
      <c r="B17" t="s">
        <v>132</v>
      </c>
      <c r="C17" s="74" t="s">
        <v>133</v>
      </c>
      <c r="D17" s="79" t="s">
        <v>2843</v>
      </c>
      <c r="E17">
        <v>6</v>
      </c>
      <c r="F17" s="75">
        <v>171692.85</v>
      </c>
      <c r="G17"/>
      <c r="H17"/>
      <c r="I17"/>
      <c r="J17"/>
      <c r="K17"/>
    </row>
    <row r="18" spans="1:11" s="76" customFormat="1" x14ac:dyDescent="0.25">
      <c r="A18">
        <v>40</v>
      </c>
      <c r="B18" t="s">
        <v>134</v>
      </c>
      <c r="C18" s="74" t="s">
        <v>135</v>
      </c>
      <c r="D18" s="79" t="s">
        <v>2843</v>
      </c>
      <c r="E18">
        <v>6</v>
      </c>
      <c r="F18" s="75">
        <v>-47071.44</v>
      </c>
      <c r="G18"/>
      <c r="H18"/>
      <c r="I18"/>
      <c r="J18"/>
      <c r="K18"/>
    </row>
    <row r="19" spans="1:11" s="76" customFormat="1" x14ac:dyDescent="0.25">
      <c r="A19">
        <v>42</v>
      </c>
      <c r="B19" t="s">
        <v>136</v>
      </c>
      <c r="C19" s="74" t="s">
        <v>137</v>
      </c>
      <c r="D19" s="79" t="s">
        <v>2843</v>
      </c>
      <c r="E19">
        <v>6</v>
      </c>
      <c r="F19" s="75">
        <v>442843.68</v>
      </c>
      <c r="G19"/>
      <c r="H19"/>
      <c r="I19"/>
      <c r="J19"/>
      <c r="K19"/>
    </row>
    <row r="20" spans="1:11" s="76" customFormat="1" x14ac:dyDescent="0.25">
      <c r="A20">
        <v>44</v>
      </c>
      <c r="B20" t="s">
        <v>138</v>
      </c>
      <c r="C20" s="74" t="s">
        <v>139</v>
      </c>
      <c r="D20" s="79" t="s">
        <v>2843</v>
      </c>
      <c r="E20">
        <v>6</v>
      </c>
      <c r="F20" s="75">
        <v>78080.600000000006</v>
      </c>
      <c r="G20"/>
      <c r="H20"/>
      <c r="I20"/>
      <c r="J20"/>
      <c r="K20"/>
    </row>
    <row r="21" spans="1:11" s="76" customFormat="1" x14ac:dyDescent="0.25">
      <c r="A21">
        <v>46</v>
      </c>
      <c r="B21" t="s">
        <v>140</v>
      </c>
      <c r="C21" s="74" t="s">
        <v>141</v>
      </c>
      <c r="D21" s="79" t="s">
        <v>2843</v>
      </c>
      <c r="E21">
        <v>6</v>
      </c>
      <c r="F21" s="75">
        <v>1836713.44</v>
      </c>
      <c r="G21"/>
      <c r="H21"/>
      <c r="I21"/>
      <c r="J21"/>
      <c r="K21"/>
    </row>
    <row r="22" spans="1:11" s="76" customFormat="1" x14ac:dyDescent="0.25">
      <c r="A22">
        <v>48</v>
      </c>
      <c r="B22" t="s">
        <v>142</v>
      </c>
      <c r="C22" s="74" t="s">
        <v>143</v>
      </c>
      <c r="D22" s="79" t="s">
        <v>2843</v>
      </c>
      <c r="E22">
        <v>6</v>
      </c>
      <c r="F22" s="75">
        <v>7289.29</v>
      </c>
      <c r="G22"/>
      <c r="H22"/>
      <c r="I22"/>
      <c r="J22"/>
      <c r="K22"/>
    </row>
    <row r="23" spans="1:11" s="76" customFormat="1" x14ac:dyDescent="0.25">
      <c r="A23">
        <v>50</v>
      </c>
      <c r="B23" t="s">
        <v>144</v>
      </c>
      <c r="C23" s="74" t="s">
        <v>145</v>
      </c>
      <c r="D23" s="79" t="s">
        <v>2843</v>
      </c>
      <c r="E23">
        <v>6</v>
      </c>
      <c r="F23" s="75">
        <v>10798.97</v>
      </c>
      <c r="G23"/>
      <c r="H23"/>
      <c r="I23"/>
      <c r="J23"/>
      <c r="K23"/>
    </row>
    <row r="24" spans="1:11" s="76" customFormat="1" x14ac:dyDescent="0.25">
      <c r="A24">
        <v>52</v>
      </c>
      <c r="B24" t="s">
        <v>146</v>
      </c>
      <c r="C24" s="74" t="s">
        <v>147</v>
      </c>
      <c r="D24" s="79" t="s">
        <v>2843</v>
      </c>
      <c r="E24">
        <v>6</v>
      </c>
      <c r="F24" s="75">
        <v>1667306.73</v>
      </c>
      <c r="G24"/>
      <c r="H24"/>
      <c r="I24"/>
      <c r="J24"/>
      <c r="K24"/>
    </row>
    <row r="25" spans="1:11" s="76" customFormat="1" x14ac:dyDescent="0.25">
      <c r="A25">
        <v>54</v>
      </c>
      <c r="B25" t="s">
        <v>148</v>
      </c>
      <c r="C25" s="74" t="s">
        <v>149</v>
      </c>
      <c r="D25" s="79" t="s">
        <v>2843</v>
      </c>
      <c r="E25">
        <v>6</v>
      </c>
      <c r="F25">
        <v>249.02</v>
      </c>
      <c r="G25"/>
      <c r="H25"/>
      <c r="I25"/>
      <c r="J25"/>
      <c r="K25"/>
    </row>
    <row r="26" spans="1:11" s="76" customFormat="1" x14ac:dyDescent="0.25">
      <c r="A26">
        <v>56</v>
      </c>
      <c r="B26" t="s">
        <v>150</v>
      </c>
      <c r="C26" s="74" t="s">
        <v>151</v>
      </c>
      <c r="D26" s="79" t="s">
        <v>2843</v>
      </c>
      <c r="E26">
        <v>6</v>
      </c>
      <c r="F26" s="75">
        <v>-2809.75</v>
      </c>
      <c r="G26"/>
      <c r="H26"/>
      <c r="I26"/>
      <c r="J26"/>
      <c r="K26"/>
    </row>
    <row r="27" spans="1:11" s="76" customFormat="1" x14ac:dyDescent="0.25">
      <c r="A27">
        <v>58</v>
      </c>
      <c r="B27" t="s">
        <v>152</v>
      </c>
      <c r="C27" s="74" t="s">
        <v>153</v>
      </c>
      <c r="D27" s="79" t="s">
        <v>2843</v>
      </c>
      <c r="E27">
        <v>6</v>
      </c>
      <c r="F27">
        <v>198</v>
      </c>
      <c r="G27"/>
      <c r="H27"/>
      <c r="I27"/>
      <c r="J27"/>
      <c r="K27"/>
    </row>
    <row r="28" spans="1:11" s="76" customFormat="1" x14ac:dyDescent="0.25">
      <c r="A28">
        <v>60</v>
      </c>
      <c r="B28" t="s">
        <v>154</v>
      </c>
      <c r="C28" s="74" t="s">
        <v>155</v>
      </c>
      <c r="D28" s="79" t="s">
        <v>2843</v>
      </c>
      <c r="E28">
        <v>6</v>
      </c>
      <c r="F28">
        <v>90.66</v>
      </c>
      <c r="G28"/>
      <c r="H28"/>
      <c r="I28"/>
      <c r="J28"/>
      <c r="K28"/>
    </row>
    <row r="29" spans="1:11" s="76" customFormat="1" x14ac:dyDescent="0.25">
      <c r="A29">
        <v>62</v>
      </c>
      <c r="B29" t="s">
        <v>156</v>
      </c>
      <c r="C29" s="74" t="s">
        <v>157</v>
      </c>
      <c r="D29" s="79" t="s">
        <v>2843</v>
      </c>
      <c r="E29">
        <v>6</v>
      </c>
      <c r="F29">
        <v>917.6</v>
      </c>
      <c r="G29"/>
      <c r="H29"/>
      <c r="I29"/>
      <c r="J29"/>
      <c r="K29"/>
    </row>
    <row r="30" spans="1:11" s="76" customFormat="1" x14ac:dyDescent="0.25">
      <c r="A30">
        <v>64</v>
      </c>
      <c r="B30" t="s">
        <v>158</v>
      </c>
      <c r="C30" s="74" t="s">
        <v>159</v>
      </c>
      <c r="D30" s="79" t="s">
        <v>2843</v>
      </c>
      <c r="E30">
        <v>6</v>
      </c>
      <c r="F30" s="75">
        <v>-5166.3500000000004</v>
      </c>
      <c r="G30"/>
      <c r="H30"/>
      <c r="I30"/>
      <c r="J30"/>
      <c r="K30"/>
    </row>
    <row r="31" spans="1:11" s="76" customFormat="1" x14ac:dyDescent="0.25">
      <c r="A31">
        <v>66</v>
      </c>
      <c r="B31" t="s">
        <v>160</v>
      </c>
      <c r="C31" s="74" t="s">
        <v>161</v>
      </c>
      <c r="D31" s="79" t="s">
        <v>2843</v>
      </c>
      <c r="E31">
        <v>6</v>
      </c>
      <c r="F31" s="75">
        <v>1071596.92</v>
      </c>
      <c r="G31"/>
      <c r="H31"/>
      <c r="I31"/>
      <c r="J31"/>
      <c r="K31"/>
    </row>
    <row r="32" spans="1:11" s="76" customFormat="1" x14ac:dyDescent="0.25">
      <c r="A32">
        <v>68</v>
      </c>
      <c r="B32" t="s">
        <v>162</v>
      </c>
      <c r="C32" s="74" t="s">
        <v>163</v>
      </c>
      <c r="D32" s="79" t="s">
        <v>2843</v>
      </c>
      <c r="E32">
        <v>6</v>
      </c>
      <c r="F32" s="75">
        <v>5906.71</v>
      </c>
      <c r="G32"/>
      <c r="H32"/>
      <c r="I32"/>
      <c r="J32"/>
      <c r="K32"/>
    </row>
    <row r="33" spans="1:11" s="76" customFormat="1" x14ac:dyDescent="0.25">
      <c r="A33">
        <v>70</v>
      </c>
      <c r="B33" t="s">
        <v>164</v>
      </c>
      <c r="C33" s="74" t="s">
        <v>165</v>
      </c>
      <c r="D33" s="79" t="s">
        <v>2843</v>
      </c>
      <c r="E33">
        <v>6</v>
      </c>
      <c r="F33" s="75">
        <v>245758.02</v>
      </c>
      <c r="G33"/>
      <c r="H33"/>
      <c r="I33"/>
      <c r="J33"/>
      <c r="K33"/>
    </row>
    <row r="34" spans="1:11" s="76" customFormat="1" x14ac:dyDescent="0.25">
      <c r="A34">
        <v>72</v>
      </c>
      <c r="B34" t="s">
        <v>166</v>
      </c>
      <c r="C34" s="74" t="s">
        <v>167</v>
      </c>
      <c r="D34" s="79" t="s">
        <v>2843</v>
      </c>
      <c r="E34">
        <v>6</v>
      </c>
      <c r="F34" s="75">
        <v>1000</v>
      </c>
      <c r="G34"/>
      <c r="H34"/>
      <c r="I34"/>
      <c r="J34"/>
      <c r="K34"/>
    </row>
    <row r="35" spans="1:11" s="76" customFormat="1" x14ac:dyDescent="0.25">
      <c r="A35">
        <v>74</v>
      </c>
      <c r="B35" t="s">
        <v>168</v>
      </c>
      <c r="C35" s="74" t="s">
        <v>169</v>
      </c>
      <c r="D35" s="79" t="s">
        <v>2843</v>
      </c>
      <c r="E35">
        <v>6</v>
      </c>
      <c r="F35" s="75">
        <v>8885.86</v>
      </c>
      <c r="G35"/>
      <c r="H35"/>
      <c r="I35"/>
      <c r="J35"/>
      <c r="K35"/>
    </row>
    <row r="36" spans="1:11" s="76" customFormat="1" x14ac:dyDescent="0.25">
      <c r="A36">
        <v>76</v>
      </c>
      <c r="B36" t="s">
        <v>170</v>
      </c>
      <c r="C36" s="74" t="s">
        <v>171</v>
      </c>
      <c r="D36" s="79" t="s">
        <v>2843</v>
      </c>
      <c r="E36">
        <v>6</v>
      </c>
      <c r="F36" s="75">
        <v>32533.79</v>
      </c>
      <c r="G36"/>
      <c r="H36"/>
      <c r="I36"/>
      <c r="J36"/>
      <c r="K36"/>
    </row>
    <row r="37" spans="1:11" s="76" customFormat="1" x14ac:dyDescent="0.25">
      <c r="A37">
        <v>78</v>
      </c>
      <c r="B37" t="s">
        <v>172</v>
      </c>
      <c r="C37" s="74" t="s">
        <v>173</v>
      </c>
      <c r="D37" s="79" t="s">
        <v>2843</v>
      </c>
      <c r="E37">
        <v>6</v>
      </c>
      <c r="F37">
        <v>-894.77</v>
      </c>
      <c r="G37"/>
      <c r="H37"/>
      <c r="I37"/>
      <c r="J37"/>
      <c r="K37"/>
    </row>
    <row r="38" spans="1:11" s="76" customFormat="1" x14ac:dyDescent="0.25">
      <c r="A38">
        <v>80</v>
      </c>
      <c r="B38" t="s">
        <v>174</v>
      </c>
      <c r="C38" s="74" t="s">
        <v>175</v>
      </c>
      <c r="D38" s="79" t="s">
        <v>2843</v>
      </c>
      <c r="E38">
        <v>6</v>
      </c>
      <c r="F38">
        <v>796.14</v>
      </c>
      <c r="G38"/>
      <c r="H38"/>
      <c r="I38"/>
      <c r="J38"/>
      <c r="K38"/>
    </row>
    <row r="39" spans="1:11" s="76" customFormat="1" x14ac:dyDescent="0.25">
      <c r="A39">
        <v>82</v>
      </c>
      <c r="B39" t="s">
        <v>176</v>
      </c>
      <c r="C39" s="74" t="s">
        <v>177</v>
      </c>
      <c r="D39" s="79" t="s">
        <v>2843</v>
      </c>
      <c r="E39">
        <v>6</v>
      </c>
      <c r="F39" s="75">
        <v>6081.24</v>
      </c>
      <c r="G39"/>
      <c r="H39"/>
      <c r="I39"/>
      <c r="J39"/>
      <c r="K39"/>
    </row>
    <row r="40" spans="1:11" s="76" customFormat="1" x14ac:dyDescent="0.25">
      <c r="A40">
        <v>84</v>
      </c>
      <c r="B40" t="s">
        <v>178</v>
      </c>
      <c r="C40" s="74" t="s">
        <v>179</v>
      </c>
      <c r="D40" s="79" t="s">
        <v>2843</v>
      </c>
      <c r="E40">
        <v>6</v>
      </c>
      <c r="F40" s="75">
        <v>2874</v>
      </c>
      <c r="G40"/>
      <c r="H40"/>
      <c r="I40"/>
      <c r="J40"/>
      <c r="K40"/>
    </row>
    <row r="41" spans="1:11" s="76" customFormat="1" x14ac:dyDescent="0.25">
      <c r="A41">
        <v>86</v>
      </c>
      <c r="B41" t="s">
        <v>180</v>
      </c>
      <c r="C41" s="74" t="s">
        <v>181</v>
      </c>
      <c r="D41" s="79" t="s">
        <v>2843</v>
      </c>
      <c r="E41">
        <v>6</v>
      </c>
      <c r="F41" s="75">
        <v>50788.29</v>
      </c>
      <c r="G41"/>
      <c r="H41"/>
      <c r="I41"/>
      <c r="J41"/>
      <c r="K41"/>
    </row>
    <row r="42" spans="1:11" s="76" customFormat="1" x14ac:dyDescent="0.25">
      <c r="A42">
        <v>88</v>
      </c>
      <c r="B42" t="s">
        <v>182</v>
      </c>
      <c r="C42" s="74" t="s">
        <v>183</v>
      </c>
      <c r="D42" s="79" t="s">
        <v>2843</v>
      </c>
      <c r="E42">
        <v>6</v>
      </c>
      <c r="F42" s="75">
        <v>5505.71</v>
      </c>
      <c r="G42"/>
      <c r="H42"/>
      <c r="I42"/>
      <c r="J42"/>
      <c r="K42"/>
    </row>
    <row r="43" spans="1:11" s="76" customFormat="1" x14ac:dyDescent="0.25">
      <c r="A43">
        <v>92</v>
      </c>
      <c r="B43" t="s">
        <v>184</v>
      </c>
      <c r="C43" s="74" t="s">
        <v>185</v>
      </c>
      <c r="D43" s="79" t="s">
        <v>10</v>
      </c>
      <c r="E43">
        <v>6</v>
      </c>
      <c r="F43" s="75">
        <v>410147.94</v>
      </c>
      <c r="G43"/>
      <c r="H43"/>
      <c r="I43"/>
      <c r="J43"/>
      <c r="K43"/>
    </row>
    <row r="44" spans="1:11" s="76" customFormat="1" x14ac:dyDescent="0.25">
      <c r="A44">
        <v>94</v>
      </c>
      <c r="B44" t="s">
        <v>186</v>
      </c>
      <c r="C44" s="74" t="s">
        <v>187</v>
      </c>
      <c r="D44" s="79" t="s">
        <v>10</v>
      </c>
      <c r="E44">
        <v>6</v>
      </c>
      <c r="F44" s="75">
        <v>217709.71</v>
      </c>
      <c r="G44"/>
      <c r="H44"/>
      <c r="I44"/>
      <c r="J44"/>
      <c r="K44"/>
    </row>
    <row r="45" spans="1:11" s="76" customFormat="1" x14ac:dyDescent="0.25">
      <c r="A45">
        <v>96</v>
      </c>
      <c r="B45" t="s">
        <v>188</v>
      </c>
      <c r="C45" s="74" t="s">
        <v>189</v>
      </c>
      <c r="D45" s="79" t="s">
        <v>10</v>
      </c>
      <c r="E45">
        <v>6</v>
      </c>
      <c r="F45" s="75">
        <v>702966.26</v>
      </c>
      <c r="G45"/>
      <c r="H45"/>
      <c r="I45"/>
      <c r="J45"/>
      <c r="K45"/>
    </row>
    <row r="46" spans="1:11" s="76" customFormat="1" x14ac:dyDescent="0.25">
      <c r="A46">
        <v>98</v>
      </c>
      <c r="B46" t="s">
        <v>190</v>
      </c>
      <c r="C46" s="74" t="s">
        <v>191</v>
      </c>
      <c r="D46" s="79" t="s">
        <v>10</v>
      </c>
      <c r="E46">
        <v>6</v>
      </c>
      <c r="F46">
        <v>2.52</v>
      </c>
      <c r="G46"/>
      <c r="H46"/>
      <c r="I46"/>
      <c r="J46"/>
      <c r="K46"/>
    </row>
    <row r="47" spans="1:11" s="76" customFormat="1" x14ac:dyDescent="0.25">
      <c r="A47">
        <v>100</v>
      </c>
      <c r="B47" t="s">
        <v>192</v>
      </c>
      <c r="C47" s="74" t="s">
        <v>193</v>
      </c>
      <c r="D47" s="79" t="s">
        <v>10</v>
      </c>
      <c r="E47">
        <v>6</v>
      </c>
      <c r="F47" s="75">
        <v>26552.68</v>
      </c>
      <c r="G47"/>
      <c r="H47"/>
      <c r="I47"/>
      <c r="J47"/>
      <c r="K47"/>
    </row>
    <row r="48" spans="1:11" s="76" customFormat="1" x14ac:dyDescent="0.25">
      <c r="A48">
        <v>102</v>
      </c>
      <c r="B48" t="s">
        <v>194</v>
      </c>
      <c r="C48" s="74" t="s">
        <v>195</v>
      </c>
      <c r="D48" s="79" t="s">
        <v>10</v>
      </c>
      <c r="E48">
        <v>6</v>
      </c>
      <c r="F48" s="75">
        <v>2117.83</v>
      </c>
      <c r="G48"/>
      <c r="H48"/>
      <c r="I48"/>
      <c r="J48"/>
      <c r="K48"/>
    </row>
    <row r="49" spans="1:11" s="76" customFormat="1" x14ac:dyDescent="0.25">
      <c r="A49">
        <v>104</v>
      </c>
      <c r="B49" t="s">
        <v>196</v>
      </c>
      <c r="C49" s="74" t="s">
        <v>197</v>
      </c>
      <c r="D49" s="79" t="s">
        <v>10</v>
      </c>
      <c r="E49">
        <v>6</v>
      </c>
      <c r="F49" s="75">
        <v>1786022.88</v>
      </c>
      <c r="G49"/>
      <c r="H49"/>
      <c r="I49"/>
      <c r="J49"/>
      <c r="K49"/>
    </row>
    <row r="50" spans="1:11" s="76" customFormat="1" x14ac:dyDescent="0.25">
      <c r="A50">
        <v>106</v>
      </c>
      <c r="B50" t="s">
        <v>198</v>
      </c>
      <c r="C50" s="74" t="s">
        <v>199</v>
      </c>
      <c r="D50" s="79" t="s">
        <v>10</v>
      </c>
      <c r="E50">
        <v>6</v>
      </c>
      <c r="F50" s="75">
        <v>5166.3500000000004</v>
      </c>
      <c r="G50"/>
      <c r="H50"/>
      <c r="I50"/>
      <c r="J50"/>
      <c r="K50"/>
    </row>
    <row r="51" spans="1:11" s="76" customFormat="1" x14ac:dyDescent="0.25">
      <c r="A51">
        <v>108</v>
      </c>
      <c r="B51" t="s">
        <v>200</v>
      </c>
      <c r="C51" s="74" t="s">
        <v>201</v>
      </c>
      <c r="D51" s="79" t="s">
        <v>10</v>
      </c>
      <c r="E51">
        <v>6</v>
      </c>
      <c r="F51" s="75">
        <v>208102.67</v>
      </c>
      <c r="G51"/>
      <c r="H51"/>
      <c r="I51"/>
      <c r="J51"/>
      <c r="K51"/>
    </row>
    <row r="52" spans="1:11" s="76" customFormat="1" x14ac:dyDescent="0.25">
      <c r="A52">
        <v>112</v>
      </c>
      <c r="B52" t="s">
        <v>202</v>
      </c>
      <c r="C52" s="74" t="s">
        <v>203</v>
      </c>
      <c r="D52" s="79" t="s">
        <v>2847</v>
      </c>
      <c r="E52">
        <v>6</v>
      </c>
      <c r="F52" s="75">
        <v>12704657.32</v>
      </c>
      <c r="G52"/>
      <c r="H52"/>
      <c r="I52"/>
      <c r="J52"/>
      <c r="K52"/>
    </row>
    <row r="53" spans="1:11" s="76" customFormat="1" x14ac:dyDescent="0.25">
      <c r="A53">
        <v>114</v>
      </c>
      <c r="B53" t="s">
        <v>204</v>
      </c>
      <c r="C53" s="74" t="s">
        <v>205</v>
      </c>
      <c r="D53" s="79" t="s">
        <v>2848</v>
      </c>
      <c r="E53">
        <v>6</v>
      </c>
      <c r="F53" s="75">
        <v>-1805531.03</v>
      </c>
      <c r="G53"/>
      <c r="H53"/>
      <c r="I53"/>
      <c r="J53"/>
      <c r="K53"/>
    </row>
    <row r="54" spans="1:11" s="76" customFormat="1" x14ac:dyDescent="0.25">
      <c r="A54">
        <v>116</v>
      </c>
      <c r="B54" t="s">
        <v>206</v>
      </c>
      <c r="C54" s="74" t="s">
        <v>207</v>
      </c>
      <c r="D54" s="79" t="s">
        <v>2847</v>
      </c>
      <c r="E54">
        <v>6</v>
      </c>
      <c r="F54" s="75">
        <v>-2204.2399999999998</v>
      </c>
      <c r="G54"/>
      <c r="H54"/>
      <c r="I54"/>
      <c r="J54"/>
      <c r="K54"/>
    </row>
    <row r="55" spans="1:11" s="76" customFormat="1" x14ac:dyDescent="0.25">
      <c r="A55">
        <v>118</v>
      </c>
      <c r="B55" t="s">
        <v>208</v>
      </c>
      <c r="C55" s="74" t="s">
        <v>209</v>
      </c>
      <c r="D55" s="79" t="s">
        <v>2847</v>
      </c>
      <c r="E55">
        <v>6</v>
      </c>
      <c r="F55" s="75">
        <v>38569.589999999997</v>
      </c>
      <c r="G55"/>
      <c r="H55"/>
      <c r="I55"/>
      <c r="J55"/>
      <c r="K55"/>
    </row>
    <row r="56" spans="1:11" s="76" customFormat="1" x14ac:dyDescent="0.25">
      <c r="A56">
        <v>120</v>
      </c>
      <c r="B56" t="s">
        <v>210</v>
      </c>
      <c r="C56" s="74" t="s">
        <v>211</v>
      </c>
      <c r="D56" s="79" t="s">
        <v>2847</v>
      </c>
      <c r="E56">
        <v>6</v>
      </c>
      <c r="F56" s="75">
        <v>-422086.04</v>
      </c>
      <c r="G56"/>
      <c r="H56"/>
      <c r="I56"/>
      <c r="J56"/>
      <c r="K56"/>
    </row>
    <row r="57" spans="1:11" s="76" customFormat="1" x14ac:dyDescent="0.25">
      <c r="A57">
        <v>122</v>
      </c>
      <c r="B57" t="s">
        <v>212</v>
      </c>
      <c r="C57" s="74" t="s">
        <v>213</v>
      </c>
      <c r="D57" s="79" t="s">
        <v>2847</v>
      </c>
      <c r="E57">
        <v>6</v>
      </c>
      <c r="F57" s="75">
        <v>97772.17</v>
      </c>
      <c r="G57"/>
      <c r="H57"/>
      <c r="I57"/>
      <c r="J57"/>
      <c r="K57"/>
    </row>
    <row r="58" spans="1:11" s="76" customFormat="1" x14ac:dyDescent="0.25">
      <c r="A58">
        <v>124</v>
      </c>
      <c r="B58" t="s">
        <v>214</v>
      </c>
      <c r="C58" s="74" t="s">
        <v>215</v>
      </c>
      <c r="D58" s="79" t="s">
        <v>2847</v>
      </c>
      <c r="E58">
        <v>6</v>
      </c>
      <c r="F58" s="75">
        <v>-108578.6</v>
      </c>
      <c r="G58"/>
      <c r="H58"/>
      <c r="I58"/>
      <c r="J58"/>
      <c r="K58"/>
    </row>
    <row r="59" spans="1:11" s="76" customFormat="1" x14ac:dyDescent="0.25">
      <c r="A59">
        <v>126</v>
      </c>
      <c r="B59" t="s">
        <v>216</v>
      </c>
      <c r="C59" s="74" t="s">
        <v>217</v>
      </c>
      <c r="D59" s="79" t="s">
        <v>2847</v>
      </c>
      <c r="E59">
        <v>6</v>
      </c>
      <c r="F59" s="75">
        <v>50991.54</v>
      </c>
      <c r="G59"/>
      <c r="H59"/>
      <c r="I59"/>
      <c r="J59"/>
      <c r="K59"/>
    </row>
    <row r="60" spans="1:11" s="76" customFormat="1" x14ac:dyDescent="0.25">
      <c r="A60">
        <v>128</v>
      </c>
      <c r="B60" t="s">
        <v>218</v>
      </c>
      <c r="C60" s="74" t="s">
        <v>219</v>
      </c>
      <c r="D60" s="79" t="s">
        <v>2847</v>
      </c>
      <c r="E60">
        <v>6</v>
      </c>
      <c r="F60" s="75">
        <v>-79391.399999999994</v>
      </c>
      <c r="G60"/>
      <c r="H60"/>
      <c r="I60"/>
      <c r="J60"/>
      <c r="K60"/>
    </row>
    <row r="61" spans="1:11" s="76" customFormat="1" x14ac:dyDescent="0.25">
      <c r="A61">
        <v>130</v>
      </c>
      <c r="B61" t="s">
        <v>220</v>
      </c>
      <c r="C61" s="74" t="s">
        <v>221</v>
      </c>
      <c r="D61" s="79" t="s">
        <v>2847</v>
      </c>
      <c r="E61">
        <v>6</v>
      </c>
      <c r="F61" s="75">
        <v>11673.58</v>
      </c>
      <c r="G61"/>
      <c r="H61"/>
      <c r="I61"/>
      <c r="J61"/>
      <c r="K61"/>
    </row>
    <row r="62" spans="1:11" s="76" customFormat="1" x14ac:dyDescent="0.25">
      <c r="A62">
        <v>132</v>
      </c>
      <c r="B62" t="s">
        <v>222</v>
      </c>
      <c r="C62" s="74" t="s">
        <v>223</v>
      </c>
      <c r="D62" s="79" t="s">
        <v>2847</v>
      </c>
      <c r="E62">
        <v>6</v>
      </c>
      <c r="F62">
        <v>69.260000000000005</v>
      </c>
      <c r="G62"/>
      <c r="H62"/>
      <c r="I62"/>
      <c r="J62"/>
      <c r="K62"/>
    </row>
    <row r="63" spans="1:11" s="76" customFormat="1" x14ac:dyDescent="0.25">
      <c r="A63">
        <v>134</v>
      </c>
      <c r="B63" t="s">
        <v>224</v>
      </c>
      <c r="C63" s="74" t="s">
        <v>225</v>
      </c>
      <c r="D63" s="79" t="s">
        <v>2847</v>
      </c>
      <c r="E63">
        <v>6</v>
      </c>
      <c r="F63" s="75">
        <v>-312326.95</v>
      </c>
      <c r="G63"/>
      <c r="H63"/>
      <c r="I63"/>
      <c r="J63"/>
      <c r="K63"/>
    </row>
    <row r="64" spans="1:11" s="76" customFormat="1" x14ac:dyDescent="0.25">
      <c r="A64">
        <v>136</v>
      </c>
      <c r="B64" t="s">
        <v>226</v>
      </c>
      <c r="C64" s="74" t="s">
        <v>227</v>
      </c>
      <c r="D64" s="79" t="s">
        <v>2847</v>
      </c>
      <c r="E64">
        <v>6</v>
      </c>
      <c r="F64" s="75">
        <v>-3738.59</v>
      </c>
      <c r="G64"/>
      <c r="H64"/>
      <c r="I64"/>
      <c r="J64"/>
      <c r="K64"/>
    </row>
    <row r="65" spans="1:11" s="76" customFormat="1" x14ac:dyDescent="0.25">
      <c r="A65">
        <v>138</v>
      </c>
      <c r="B65" t="s">
        <v>228</v>
      </c>
      <c r="C65" s="74" t="s">
        <v>229</v>
      </c>
      <c r="D65" s="79" t="s">
        <v>2847</v>
      </c>
      <c r="E65">
        <v>6</v>
      </c>
      <c r="F65" s="75">
        <v>-38725.440000000002</v>
      </c>
      <c r="G65"/>
      <c r="H65"/>
      <c r="I65"/>
      <c r="J65"/>
      <c r="K65"/>
    </row>
    <row r="66" spans="1:11" s="76" customFormat="1" x14ac:dyDescent="0.25">
      <c r="A66">
        <v>140</v>
      </c>
      <c r="B66" t="s">
        <v>230</v>
      </c>
      <c r="C66" s="74" t="s">
        <v>231</v>
      </c>
      <c r="D66" s="79" t="s">
        <v>2847</v>
      </c>
      <c r="E66">
        <v>6</v>
      </c>
      <c r="F66" s="75">
        <v>27451</v>
      </c>
      <c r="G66"/>
      <c r="H66"/>
      <c r="I66"/>
      <c r="J66"/>
      <c r="K66"/>
    </row>
    <row r="67" spans="1:11" s="76" customFormat="1" x14ac:dyDescent="0.25">
      <c r="A67">
        <v>142</v>
      </c>
      <c r="B67" t="s">
        <v>232</v>
      </c>
      <c r="C67" s="74" t="s">
        <v>233</v>
      </c>
      <c r="D67" s="79" t="s">
        <v>2847</v>
      </c>
      <c r="E67">
        <v>6</v>
      </c>
      <c r="F67" s="75">
        <v>20710.18</v>
      </c>
      <c r="G67"/>
      <c r="H67"/>
      <c r="I67"/>
      <c r="J67"/>
      <c r="K67"/>
    </row>
    <row r="68" spans="1:11" s="76" customFormat="1" x14ac:dyDescent="0.25">
      <c r="A68">
        <v>144</v>
      </c>
      <c r="B68" t="s">
        <v>234</v>
      </c>
      <c r="C68" s="74" t="s">
        <v>235</v>
      </c>
      <c r="D68" s="79" t="s">
        <v>2847</v>
      </c>
      <c r="E68">
        <v>6</v>
      </c>
      <c r="F68" s="75">
        <v>27757.31</v>
      </c>
      <c r="G68"/>
      <c r="H68"/>
      <c r="I68"/>
      <c r="J68"/>
      <c r="K68"/>
    </row>
    <row r="69" spans="1:11" s="76" customFormat="1" x14ac:dyDescent="0.25">
      <c r="A69">
        <v>146</v>
      </c>
      <c r="B69" t="s">
        <v>236</v>
      </c>
      <c r="C69" s="74" t="s">
        <v>237</v>
      </c>
      <c r="D69" s="79" t="s">
        <v>2847</v>
      </c>
      <c r="E69">
        <v>6</v>
      </c>
      <c r="F69">
        <v>0</v>
      </c>
      <c r="G69"/>
      <c r="H69"/>
      <c r="I69"/>
      <c r="J69"/>
      <c r="K69"/>
    </row>
    <row r="70" spans="1:11" s="76" customFormat="1" x14ac:dyDescent="0.25">
      <c r="A70">
        <v>148</v>
      </c>
      <c r="B70" t="s">
        <v>238</v>
      </c>
      <c r="C70" s="74" t="s">
        <v>239</v>
      </c>
      <c r="D70" s="79" t="s">
        <v>2847</v>
      </c>
      <c r="E70">
        <v>6</v>
      </c>
      <c r="F70" s="75">
        <v>-131101.75</v>
      </c>
      <c r="G70"/>
      <c r="H70"/>
      <c r="I70"/>
      <c r="J70"/>
      <c r="K70"/>
    </row>
    <row r="71" spans="1:11" s="76" customFormat="1" x14ac:dyDescent="0.25">
      <c r="A71">
        <v>150</v>
      </c>
      <c r="B71" t="s">
        <v>240</v>
      </c>
      <c r="C71" s="74" t="s">
        <v>241</v>
      </c>
      <c r="D71" s="79" t="s">
        <v>2847</v>
      </c>
      <c r="E71">
        <v>6</v>
      </c>
      <c r="F71" s="75">
        <v>2814.25</v>
      </c>
      <c r="G71"/>
      <c r="H71"/>
      <c r="I71"/>
      <c r="J71"/>
      <c r="K71"/>
    </row>
    <row r="72" spans="1:11" s="76" customFormat="1" x14ac:dyDescent="0.25">
      <c r="A72">
        <v>152</v>
      </c>
      <c r="B72" t="s">
        <v>242</v>
      </c>
      <c r="C72" s="74" t="s">
        <v>243</v>
      </c>
      <c r="D72" s="79" t="s">
        <v>2847</v>
      </c>
      <c r="E72">
        <v>6</v>
      </c>
      <c r="F72" s="75">
        <v>2302.0500000000002</v>
      </c>
      <c r="G72"/>
      <c r="H72"/>
      <c r="I72"/>
      <c r="J72"/>
      <c r="K72"/>
    </row>
    <row r="73" spans="1:11" s="76" customFormat="1" x14ac:dyDescent="0.25">
      <c r="A73">
        <v>154</v>
      </c>
      <c r="B73" t="s">
        <v>244</v>
      </c>
      <c r="C73" s="74" t="s">
        <v>245</v>
      </c>
      <c r="D73" s="79" t="s">
        <v>2847</v>
      </c>
      <c r="E73">
        <v>6</v>
      </c>
      <c r="F73">
        <v>302.5</v>
      </c>
      <c r="G73"/>
      <c r="H73"/>
      <c r="I73"/>
      <c r="J73"/>
      <c r="K73"/>
    </row>
    <row r="74" spans="1:11" s="76" customFormat="1" x14ac:dyDescent="0.25">
      <c r="A74">
        <v>156</v>
      </c>
      <c r="B74" t="s">
        <v>246</v>
      </c>
      <c r="C74" s="74" t="s">
        <v>247</v>
      </c>
      <c r="D74" s="79" t="s">
        <v>2847</v>
      </c>
      <c r="E74">
        <v>6</v>
      </c>
      <c r="F74">
        <v>-27.47</v>
      </c>
      <c r="G74"/>
      <c r="H74"/>
      <c r="I74"/>
      <c r="J74"/>
      <c r="K74"/>
    </row>
    <row r="75" spans="1:11" s="76" customFormat="1" x14ac:dyDescent="0.25">
      <c r="A75">
        <v>158</v>
      </c>
      <c r="B75" t="s">
        <v>248</v>
      </c>
      <c r="C75" s="74" t="s">
        <v>249</v>
      </c>
      <c r="D75" s="79" t="s">
        <v>2847</v>
      </c>
      <c r="E75">
        <v>6</v>
      </c>
      <c r="F75" s="75">
        <v>-4851.74</v>
      </c>
      <c r="G75"/>
      <c r="H75"/>
      <c r="I75"/>
      <c r="J75"/>
      <c r="K75"/>
    </row>
    <row r="76" spans="1:11" s="76" customFormat="1" x14ac:dyDescent="0.25">
      <c r="A76">
        <v>160</v>
      </c>
      <c r="B76" t="s">
        <v>250</v>
      </c>
      <c r="C76" s="74" t="s">
        <v>251</v>
      </c>
      <c r="D76" s="79" t="s">
        <v>2847</v>
      </c>
      <c r="E76">
        <v>6</v>
      </c>
      <c r="F76" s="75">
        <v>-1487.6</v>
      </c>
      <c r="G76"/>
      <c r="H76"/>
      <c r="I76"/>
      <c r="J76"/>
      <c r="K76"/>
    </row>
    <row r="77" spans="1:11" s="76" customFormat="1" x14ac:dyDescent="0.25">
      <c r="A77">
        <v>162</v>
      </c>
      <c r="B77" t="s">
        <v>252</v>
      </c>
      <c r="C77" s="74" t="s">
        <v>253</v>
      </c>
      <c r="D77" s="79" t="s">
        <v>2847</v>
      </c>
      <c r="E77">
        <v>6</v>
      </c>
      <c r="F77" s="75">
        <v>1034.48</v>
      </c>
      <c r="G77"/>
      <c r="H77"/>
      <c r="I77"/>
      <c r="J77"/>
      <c r="K77"/>
    </row>
    <row r="78" spans="1:11" s="76" customFormat="1" x14ac:dyDescent="0.25">
      <c r="A78">
        <v>164</v>
      </c>
      <c r="B78" t="s">
        <v>254</v>
      </c>
      <c r="C78" s="74" t="s">
        <v>255</v>
      </c>
      <c r="D78" s="79" t="s">
        <v>2847</v>
      </c>
      <c r="E78">
        <v>6</v>
      </c>
      <c r="F78" s="75">
        <v>-5425.64</v>
      </c>
      <c r="G78"/>
      <c r="H78"/>
      <c r="I78"/>
      <c r="J78"/>
      <c r="K78"/>
    </row>
    <row r="79" spans="1:11" s="76" customFormat="1" x14ac:dyDescent="0.25">
      <c r="A79">
        <v>166</v>
      </c>
      <c r="B79" t="s">
        <v>256</v>
      </c>
      <c r="C79" s="74" t="s">
        <v>257</v>
      </c>
      <c r="D79" s="79" t="s">
        <v>2847</v>
      </c>
      <c r="E79">
        <v>6</v>
      </c>
      <c r="F79" s="75">
        <v>-5492.7</v>
      </c>
      <c r="G79"/>
      <c r="H79"/>
      <c r="I79"/>
      <c r="J79"/>
      <c r="K79"/>
    </row>
    <row r="80" spans="1:11" s="76" customFormat="1" x14ac:dyDescent="0.25">
      <c r="A80">
        <v>169</v>
      </c>
      <c r="B80" t="s">
        <v>258</v>
      </c>
      <c r="C80" s="74" t="s">
        <v>259</v>
      </c>
      <c r="D80" s="79" t="s">
        <v>2849</v>
      </c>
      <c r="E80">
        <v>6</v>
      </c>
      <c r="F80" s="75">
        <v>100155.78</v>
      </c>
      <c r="G80"/>
      <c r="H80"/>
      <c r="I80"/>
      <c r="J80"/>
      <c r="K80"/>
    </row>
    <row r="81" spans="1:11" s="76" customFormat="1" x14ac:dyDescent="0.25">
      <c r="A81">
        <v>171</v>
      </c>
      <c r="B81" t="s">
        <v>260</v>
      </c>
      <c r="C81" s="74" t="s">
        <v>261</v>
      </c>
      <c r="D81" s="79" t="s">
        <v>2849</v>
      </c>
      <c r="E81">
        <v>6</v>
      </c>
      <c r="F81" s="75">
        <v>2006160.71</v>
      </c>
      <c r="G81"/>
      <c r="H81"/>
      <c r="I81"/>
      <c r="J81"/>
      <c r="K81"/>
    </row>
    <row r="82" spans="1:11" s="76" customFormat="1" x14ac:dyDescent="0.25">
      <c r="A82">
        <v>173</v>
      </c>
      <c r="B82" t="s">
        <v>262</v>
      </c>
      <c r="C82" s="74" t="s">
        <v>263</v>
      </c>
      <c r="D82" s="79" t="s">
        <v>2849</v>
      </c>
      <c r="E82">
        <v>6</v>
      </c>
      <c r="F82" s="75">
        <v>17326.740000000002</v>
      </c>
      <c r="G82"/>
      <c r="H82"/>
      <c r="I82"/>
      <c r="J82"/>
      <c r="K82"/>
    </row>
    <row r="83" spans="1:11" s="76" customFormat="1" x14ac:dyDescent="0.25">
      <c r="A83">
        <v>175</v>
      </c>
      <c r="B83" t="s">
        <v>264</v>
      </c>
      <c r="C83" s="74" t="s">
        <v>265</v>
      </c>
      <c r="D83" s="79" t="s">
        <v>2849</v>
      </c>
      <c r="E83">
        <v>6</v>
      </c>
      <c r="F83" s="75">
        <v>68859.11</v>
      </c>
      <c r="G83"/>
      <c r="H83"/>
      <c r="I83"/>
      <c r="J83"/>
      <c r="K83"/>
    </row>
    <row r="84" spans="1:11" s="76" customFormat="1" x14ac:dyDescent="0.25">
      <c r="A84">
        <v>177</v>
      </c>
      <c r="B84" t="s">
        <v>266</v>
      </c>
      <c r="C84" s="74" t="s">
        <v>267</v>
      </c>
      <c r="D84" s="79" t="s">
        <v>2849</v>
      </c>
      <c r="E84">
        <v>6</v>
      </c>
      <c r="F84">
        <v>0</v>
      </c>
      <c r="G84"/>
      <c r="H84"/>
      <c r="I84"/>
      <c r="J84"/>
      <c r="K84"/>
    </row>
    <row r="85" spans="1:11" s="76" customFormat="1" x14ac:dyDescent="0.25">
      <c r="A85">
        <v>179</v>
      </c>
      <c r="B85" t="s">
        <v>268</v>
      </c>
      <c r="C85" s="74" t="s">
        <v>269</v>
      </c>
      <c r="D85" s="79" t="s">
        <v>2849</v>
      </c>
      <c r="E85">
        <v>6</v>
      </c>
      <c r="F85" s="75">
        <v>14392609.68</v>
      </c>
      <c r="G85"/>
      <c r="H85"/>
      <c r="I85"/>
      <c r="J85"/>
      <c r="K85"/>
    </row>
    <row r="86" spans="1:11" s="76" customFormat="1" x14ac:dyDescent="0.25">
      <c r="A86">
        <v>181</v>
      </c>
      <c r="B86" t="s">
        <v>270</v>
      </c>
      <c r="C86" s="74" t="s">
        <v>271</v>
      </c>
      <c r="D86" s="79" t="s">
        <v>2849</v>
      </c>
      <c r="E86">
        <v>6</v>
      </c>
      <c r="F86" s="75">
        <v>29242.42</v>
      </c>
      <c r="G86"/>
      <c r="H86"/>
      <c r="I86"/>
      <c r="J86"/>
      <c r="K86"/>
    </row>
    <row r="87" spans="1:11" s="76" customFormat="1" x14ac:dyDescent="0.25">
      <c r="A87">
        <v>183</v>
      </c>
      <c r="B87" t="s">
        <v>272</v>
      </c>
      <c r="C87" s="74" t="s">
        <v>273</v>
      </c>
      <c r="D87" s="79" t="s">
        <v>2849</v>
      </c>
      <c r="E87">
        <v>6</v>
      </c>
      <c r="F87" s="75">
        <v>374910.22</v>
      </c>
      <c r="G87"/>
      <c r="H87"/>
      <c r="I87"/>
      <c r="J87"/>
      <c r="K87"/>
    </row>
    <row r="88" spans="1:11" s="76" customFormat="1" x14ac:dyDescent="0.25">
      <c r="A88">
        <v>185</v>
      </c>
      <c r="B88" t="s">
        <v>274</v>
      </c>
      <c r="C88" s="74" t="s">
        <v>275</v>
      </c>
      <c r="D88" s="79" t="s">
        <v>2849</v>
      </c>
      <c r="E88">
        <v>6</v>
      </c>
      <c r="F88">
        <v>0</v>
      </c>
      <c r="G88"/>
      <c r="H88"/>
      <c r="I88"/>
      <c r="J88"/>
      <c r="K88"/>
    </row>
    <row r="89" spans="1:11" s="76" customFormat="1" x14ac:dyDescent="0.25">
      <c r="A89">
        <v>187</v>
      </c>
      <c r="B89" t="s">
        <v>276</v>
      </c>
      <c r="C89" s="74" t="s">
        <v>277</v>
      </c>
      <c r="D89" s="79" t="s">
        <v>2849</v>
      </c>
      <c r="E89">
        <v>6</v>
      </c>
      <c r="F89">
        <v>150</v>
      </c>
      <c r="G89"/>
      <c r="H89"/>
      <c r="I89"/>
      <c r="J89"/>
      <c r="K89"/>
    </row>
    <row r="90" spans="1:11" s="76" customFormat="1" x14ac:dyDescent="0.25">
      <c r="A90">
        <v>189</v>
      </c>
      <c r="B90" t="s">
        <v>278</v>
      </c>
      <c r="C90" s="74" t="s">
        <v>279</v>
      </c>
      <c r="D90" s="79" t="s">
        <v>2849</v>
      </c>
      <c r="E90">
        <v>6</v>
      </c>
      <c r="F90" s="75">
        <v>104066.06</v>
      </c>
      <c r="G90"/>
      <c r="H90"/>
      <c r="I90"/>
      <c r="J90"/>
      <c r="K90"/>
    </row>
    <row r="91" spans="1:11" s="76" customFormat="1" x14ac:dyDescent="0.25">
      <c r="A91">
        <v>191</v>
      </c>
      <c r="B91" t="s">
        <v>280</v>
      </c>
      <c r="C91" s="74" t="s">
        <v>281</v>
      </c>
      <c r="D91" s="79" t="s">
        <v>2849</v>
      </c>
      <c r="E91">
        <v>6</v>
      </c>
      <c r="F91" s="75">
        <v>30600</v>
      </c>
      <c r="G91"/>
      <c r="H91"/>
      <c r="I91"/>
      <c r="J91"/>
      <c r="K91"/>
    </row>
    <row r="92" spans="1:11" s="76" customFormat="1" x14ac:dyDescent="0.25">
      <c r="A92">
        <v>193</v>
      </c>
      <c r="B92" t="s">
        <v>282</v>
      </c>
      <c r="C92" s="74" t="s">
        <v>283</v>
      </c>
      <c r="D92" s="79" t="s">
        <v>2849</v>
      </c>
      <c r="E92">
        <v>6</v>
      </c>
      <c r="F92" s="75">
        <v>1331732.43</v>
      </c>
      <c r="G92"/>
      <c r="H92"/>
      <c r="I92"/>
      <c r="J92"/>
      <c r="K92"/>
    </row>
    <row r="93" spans="1:11" s="76" customFormat="1" x14ac:dyDescent="0.25">
      <c r="A93">
        <v>195</v>
      </c>
      <c r="B93" t="s">
        <v>284</v>
      </c>
      <c r="C93" s="74" t="s">
        <v>285</v>
      </c>
      <c r="D93" s="79" t="s">
        <v>2849</v>
      </c>
      <c r="E93">
        <v>6</v>
      </c>
      <c r="F93" s="75">
        <v>290145.75</v>
      </c>
      <c r="G93"/>
      <c r="H93"/>
      <c r="I93"/>
      <c r="J93"/>
      <c r="K93"/>
    </row>
    <row r="94" spans="1:11" s="76" customFormat="1" x14ac:dyDescent="0.25">
      <c r="A94">
        <v>197</v>
      </c>
      <c r="B94" t="s">
        <v>286</v>
      </c>
      <c r="C94" s="74" t="s">
        <v>287</v>
      </c>
      <c r="D94" s="79" t="s">
        <v>2849</v>
      </c>
      <c r="E94">
        <v>6</v>
      </c>
      <c r="F94" s="75">
        <v>29638.93</v>
      </c>
      <c r="G94"/>
      <c r="H94"/>
      <c r="I94"/>
      <c r="J94"/>
      <c r="K94"/>
    </row>
    <row r="95" spans="1:11" s="76" customFormat="1" x14ac:dyDescent="0.25">
      <c r="A95">
        <v>199</v>
      </c>
      <c r="B95" t="s">
        <v>288</v>
      </c>
      <c r="C95" s="74" t="s">
        <v>289</v>
      </c>
      <c r="D95" s="79" t="s">
        <v>2849</v>
      </c>
      <c r="E95">
        <v>6</v>
      </c>
      <c r="F95" s="75">
        <v>16506</v>
      </c>
      <c r="G95"/>
      <c r="H95"/>
      <c r="I95"/>
      <c r="J95"/>
      <c r="K95"/>
    </row>
    <row r="96" spans="1:11" s="76" customFormat="1" x14ac:dyDescent="0.25">
      <c r="A96">
        <v>201</v>
      </c>
      <c r="B96" t="s">
        <v>290</v>
      </c>
      <c r="C96" s="74" t="s">
        <v>291</v>
      </c>
      <c r="D96" s="79" t="s">
        <v>2849</v>
      </c>
      <c r="E96">
        <v>6</v>
      </c>
      <c r="F96" s="75">
        <v>381520.31</v>
      </c>
      <c r="G96"/>
      <c r="H96"/>
      <c r="I96"/>
      <c r="J96"/>
      <c r="K96"/>
    </row>
    <row r="97" spans="1:11" s="76" customFormat="1" x14ac:dyDescent="0.25">
      <c r="A97">
        <v>203</v>
      </c>
      <c r="B97" t="s">
        <v>292</v>
      </c>
      <c r="C97" s="74" t="s">
        <v>293</v>
      </c>
      <c r="D97" s="79" t="s">
        <v>2849</v>
      </c>
      <c r="E97">
        <v>6</v>
      </c>
      <c r="F97" s="75">
        <v>1744530.68</v>
      </c>
      <c r="G97"/>
      <c r="H97"/>
      <c r="I97"/>
      <c r="J97"/>
      <c r="K97"/>
    </row>
    <row r="98" spans="1:11" s="76" customFormat="1" x14ac:dyDescent="0.25">
      <c r="A98">
        <v>205</v>
      </c>
      <c r="B98" t="s">
        <v>294</v>
      </c>
      <c r="C98" s="74" t="s">
        <v>295</v>
      </c>
      <c r="D98" s="79" t="s">
        <v>2849</v>
      </c>
      <c r="E98">
        <v>6</v>
      </c>
      <c r="F98" s="75">
        <v>5159508.6900000004</v>
      </c>
      <c r="G98"/>
      <c r="H98"/>
      <c r="I98"/>
      <c r="J98"/>
      <c r="K98"/>
    </row>
    <row r="99" spans="1:11" s="76" customFormat="1" x14ac:dyDescent="0.25">
      <c r="A99">
        <v>207</v>
      </c>
      <c r="B99" t="s">
        <v>296</v>
      </c>
      <c r="C99" s="74" t="s">
        <v>297</v>
      </c>
      <c r="D99" s="79" t="s">
        <v>2849</v>
      </c>
      <c r="E99">
        <v>6</v>
      </c>
      <c r="F99" s="75">
        <v>4828542.6399999997</v>
      </c>
      <c r="G99"/>
      <c r="H99"/>
      <c r="I99"/>
      <c r="J99"/>
      <c r="K99"/>
    </row>
    <row r="100" spans="1:11" s="76" customFormat="1" x14ac:dyDescent="0.25">
      <c r="A100">
        <v>211</v>
      </c>
      <c r="B100" t="s">
        <v>298</v>
      </c>
      <c r="C100" s="74" t="s">
        <v>299</v>
      </c>
      <c r="D100" s="79" t="s">
        <v>18</v>
      </c>
      <c r="E100">
        <v>6</v>
      </c>
      <c r="F100" s="75">
        <v>1347.58</v>
      </c>
      <c r="G100"/>
      <c r="H100"/>
      <c r="I100"/>
      <c r="J100"/>
      <c r="K100"/>
    </row>
    <row r="101" spans="1:11" s="76" customFormat="1" x14ac:dyDescent="0.25">
      <c r="A101">
        <v>213</v>
      </c>
      <c r="B101" t="s">
        <v>300</v>
      </c>
      <c r="C101" s="74" t="s">
        <v>301</v>
      </c>
      <c r="D101" s="79" t="s">
        <v>18</v>
      </c>
      <c r="E101">
        <v>6</v>
      </c>
      <c r="F101" s="75">
        <v>57169.94</v>
      </c>
      <c r="G101"/>
      <c r="H101"/>
      <c r="I101"/>
      <c r="J101"/>
      <c r="K101"/>
    </row>
    <row r="102" spans="1:11" s="76" customFormat="1" x14ac:dyDescent="0.25">
      <c r="A102">
        <v>215</v>
      </c>
      <c r="B102" t="s">
        <v>302</v>
      </c>
      <c r="C102" s="74" t="s">
        <v>303</v>
      </c>
      <c r="D102" s="79" t="s">
        <v>18</v>
      </c>
      <c r="E102">
        <v>6</v>
      </c>
      <c r="F102" s="75">
        <v>49373.71</v>
      </c>
      <c r="G102"/>
      <c r="H102"/>
      <c r="I102"/>
      <c r="J102"/>
      <c r="K102"/>
    </row>
    <row r="103" spans="1:11" s="76" customFormat="1" x14ac:dyDescent="0.25">
      <c r="A103">
        <v>217</v>
      </c>
      <c r="B103" t="s">
        <v>304</v>
      </c>
      <c r="C103" s="74" t="s">
        <v>305</v>
      </c>
      <c r="D103" s="79" t="s">
        <v>18</v>
      </c>
      <c r="E103">
        <v>6</v>
      </c>
      <c r="F103" s="75">
        <v>11097.77</v>
      </c>
      <c r="G103"/>
      <c r="H103"/>
      <c r="I103"/>
      <c r="J103"/>
      <c r="K103"/>
    </row>
    <row r="104" spans="1:11" s="76" customFormat="1" x14ac:dyDescent="0.25">
      <c r="A104">
        <v>219</v>
      </c>
      <c r="B104" t="s">
        <v>306</v>
      </c>
      <c r="C104" s="74" t="s">
        <v>307</v>
      </c>
      <c r="D104" s="79" t="s">
        <v>18</v>
      </c>
      <c r="E104">
        <v>6</v>
      </c>
      <c r="F104" s="75">
        <v>282883.49</v>
      </c>
      <c r="G104"/>
      <c r="H104"/>
      <c r="I104"/>
      <c r="J104"/>
      <c r="K104"/>
    </row>
    <row r="105" spans="1:11" s="76" customFormat="1" x14ac:dyDescent="0.25">
      <c r="A105">
        <v>221</v>
      </c>
      <c r="B105" t="s">
        <v>308</v>
      </c>
      <c r="C105" s="74" t="s">
        <v>309</v>
      </c>
      <c r="D105" s="79" t="s">
        <v>18</v>
      </c>
      <c r="E105">
        <v>6</v>
      </c>
      <c r="F105">
        <v>476.73</v>
      </c>
      <c r="G105"/>
      <c r="H105"/>
      <c r="I105"/>
      <c r="J105"/>
      <c r="K105"/>
    </row>
    <row r="106" spans="1:11" s="76" customFormat="1" x14ac:dyDescent="0.25">
      <c r="A106">
        <v>223</v>
      </c>
      <c r="B106" t="s">
        <v>310</v>
      </c>
      <c r="C106" s="74" t="s">
        <v>311</v>
      </c>
      <c r="D106" s="79" t="s">
        <v>18</v>
      </c>
      <c r="E106">
        <v>6</v>
      </c>
      <c r="F106" s="75">
        <v>38868.39</v>
      </c>
      <c r="G106"/>
      <c r="H106"/>
      <c r="I106"/>
      <c r="J106"/>
      <c r="K106"/>
    </row>
    <row r="107" spans="1:11" s="76" customFormat="1" x14ac:dyDescent="0.25">
      <c r="A107">
        <v>225</v>
      </c>
      <c r="B107" t="s">
        <v>312</v>
      </c>
      <c r="C107" s="74" t="s">
        <v>313</v>
      </c>
      <c r="D107" s="79" t="s">
        <v>18</v>
      </c>
      <c r="E107">
        <v>6</v>
      </c>
      <c r="F107">
        <v>-734.91</v>
      </c>
      <c r="G107"/>
      <c r="H107"/>
      <c r="I107"/>
      <c r="J107"/>
      <c r="K107"/>
    </row>
    <row r="108" spans="1:11" s="76" customFormat="1" x14ac:dyDescent="0.25">
      <c r="A108">
        <v>227</v>
      </c>
      <c r="B108" t="s">
        <v>314</v>
      </c>
      <c r="C108" s="74" t="s">
        <v>315</v>
      </c>
      <c r="D108" s="79" t="s">
        <v>18</v>
      </c>
      <c r="E108">
        <v>6</v>
      </c>
      <c r="F108" s="75">
        <v>-27780.400000000001</v>
      </c>
      <c r="G108"/>
      <c r="H108"/>
      <c r="I108"/>
      <c r="J108"/>
      <c r="K108"/>
    </row>
    <row r="109" spans="1:11" s="76" customFormat="1" x14ac:dyDescent="0.25">
      <c r="A109">
        <v>229</v>
      </c>
      <c r="B109" t="s">
        <v>316</v>
      </c>
      <c r="C109" s="74" t="s">
        <v>317</v>
      </c>
      <c r="D109" s="79" t="s">
        <v>18</v>
      </c>
      <c r="E109">
        <v>6</v>
      </c>
      <c r="F109" s="75">
        <v>-65597.899999999994</v>
      </c>
      <c r="G109"/>
      <c r="H109"/>
      <c r="I109"/>
      <c r="J109"/>
      <c r="K109"/>
    </row>
    <row r="110" spans="1:11" s="76" customFormat="1" x14ac:dyDescent="0.25">
      <c r="A110">
        <v>231</v>
      </c>
      <c r="B110" t="s">
        <v>318</v>
      </c>
      <c r="C110" s="74" t="s">
        <v>319</v>
      </c>
      <c r="D110" s="79" t="s">
        <v>18</v>
      </c>
      <c r="E110">
        <v>6</v>
      </c>
      <c r="F110" s="75">
        <v>-300818.57</v>
      </c>
      <c r="G110"/>
      <c r="H110"/>
      <c r="I110"/>
      <c r="J110"/>
      <c r="K110"/>
    </row>
    <row r="111" spans="1:11" s="76" customFormat="1" x14ac:dyDescent="0.25">
      <c r="A111">
        <v>233</v>
      </c>
      <c r="B111" t="s">
        <v>320</v>
      </c>
      <c r="C111" s="74" t="s">
        <v>321</v>
      </c>
      <c r="D111" s="79" t="s">
        <v>18</v>
      </c>
      <c r="E111">
        <v>6</v>
      </c>
      <c r="F111" s="75">
        <v>-186021.73</v>
      </c>
      <c r="G111"/>
      <c r="H111"/>
      <c r="I111"/>
      <c r="J111"/>
      <c r="K111"/>
    </row>
    <row r="112" spans="1:11" s="76" customFormat="1" x14ac:dyDescent="0.25">
      <c r="A112">
        <v>235</v>
      </c>
      <c r="B112" t="s">
        <v>322</v>
      </c>
      <c r="C112" s="74" t="s">
        <v>323</v>
      </c>
      <c r="D112" s="79" t="s">
        <v>18</v>
      </c>
      <c r="E112">
        <v>6</v>
      </c>
      <c r="F112" s="75">
        <v>-12233.17</v>
      </c>
      <c r="G112"/>
      <c r="H112"/>
      <c r="I112"/>
      <c r="J112"/>
      <c r="K112"/>
    </row>
    <row r="113" spans="1:11" s="76" customFormat="1" x14ac:dyDescent="0.25">
      <c r="A113">
        <v>237</v>
      </c>
      <c r="B113" t="s">
        <v>324</v>
      </c>
      <c r="C113" s="74" t="s">
        <v>325</v>
      </c>
      <c r="D113" s="79" t="s">
        <v>18</v>
      </c>
      <c r="E113">
        <v>6</v>
      </c>
      <c r="F113" s="75">
        <v>9311.74</v>
      </c>
      <c r="G113"/>
      <c r="H113"/>
      <c r="I113"/>
      <c r="J113"/>
      <c r="K113"/>
    </row>
    <row r="114" spans="1:11" s="76" customFormat="1" x14ac:dyDescent="0.25">
      <c r="A114">
        <v>239</v>
      </c>
      <c r="B114" t="s">
        <v>326</v>
      </c>
      <c r="C114" s="74" t="s">
        <v>327</v>
      </c>
      <c r="D114" s="79" t="s">
        <v>18</v>
      </c>
      <c r="E114">
        <v>6</v>
      </c>
      <c r="F114" s="75">
        <v>-212940.38</v>
      </c>
      <c r="G114"/>
      <c r="H114"/>
      <c r="I114"/>
      <c r="J114"/>
      <c r="K114"/>
    </row>
    <row r="115" spans="1:11" s="76" customFormat="1" x14ac:dyDescent="0.25">
      <c r="A115">
        <v>242</v>
      </c>
      <c r="B115" t="s">
        <v>328</v>
      </c>
      <c r="C115" s="74" t="s">
        <v>329</v>
      </c>
      <c r="D115" s="79" t="s">
        <v>2849</v>
      </c>
      <c r="E115">
        <v>6</v>
      </c>
      <c r="F115" s="75">
        <v>2955768.62</v>
      </c>
      <c r="G115"/>
      <c r="H115"/>
      <c r="I115"/>
      <c r="J115"/>
      <c r="K115"/>
    </row>
    <row r="116" spans="1:11" s="76" customFormat="1" x14ac:dyDescent="0.25">
      <c r="A116">
        <v>244</v>
      </c>
      <c r="B116" t="s">
        <v>296</v>
      </c>
      <c r="C116" s="74" t="s">
        <v>330</v>
      </c>
      <c r="D116" s="79" t="s">
        <v>2849</v>
      </c>
      <c r="E116">
        <v>6</v>
      </c>
      <c r="F116" s="75">
        <v>7000</v>
      </c>
      <c r="G116"/>
      <c r="H116"/>
      <c r="I116"/>
      <c r="J116"/>
      <c r="K116"/>
    </row>
    <row r="117" spans="1:11" s="76" customFormat="1" x14ac:dyDescent="0.25">
      <c r="A117">
        <v>248</v>
      </c>
      <c r="B117" t="s">
        <v>331</v>
      </c>
      <c r="C117" s="74" t="s">
        <v>332</v>
      </c>
      <c r="D117" s="79" t="s">
        <v>16</v>
      </c>
      <c r="E117">
        <v>6</v>
      </c>
      <c r="F117" s="75">
        <v>106700.58</v>
      </c>
      <c r="G117"/>
      <c r="H117"/>
      <c r="I117"/>
      <c r="J117"/>
      <c r="K117"/>
    </row>
    <row r="118" spans="1:11" s="76" customFormat="1" x14ac:dyDescent="0.25">
      <c r="A118">
        <v>250</v>
      </c>
      <c r="B118" t="s">
        <v>333</v>
      </c>
      <c r="C118" s="74" t="s">
        <v>334</v>
      </c>
      <c r="D118" s="79" t="s">
        <v>16</v>
      </c>
      <c r="E118">
        <v>6</v>
      </c>
      <c r="F118" s="75">
        <v>3338642.4</v>
      </c>
      <c r="G118"/>
      <c r="H118"/>
      <c r="I118"/>
      <c r="J118"/>
      <c r="K118"/>
    </row>
    <row r="119" spans="1:11" s="76" customFormat="1" x14ac:dyDescent="0.25">
      <c r="A119">
        <v>252</v>
      </c>
      <c r="B119" t="s">
        <v>335</v>
      </c>
      <c r="C119" s="74" t="s">
        <v>336</v>
      </c>
      <c r="D119" s="79" t="s">
        <v>16</v>
      </c>
      <c r="E119">
        <v>6</v>
      </c>
      <c r="F119" s="75">
        <v>150377.75</v>
      </c>
      <c r="G119"/>
      <c r="H119"/>
      <c r="I119"/>
      <c r="J119"/>
      <c r="K119"/>
    </row>
    <row r="120" spans="1:11" s="76" customFormat="1" x14ac:dyDescent="0.25">
      <c r="A120">
        <v>254</v>
      </c>
      <c r="B120" t="s">
        <v>337</v>
      </c>
      <c r="C120" s="74" t="s">
        <v>338</v>
      </c>
      <c r="D120" s="79" t="s">
        <v>16</v>
      </c>
      <c r="E120">
        <v>6</v>
      </c>
      <c r="F120">
        <v>0</v>
      </c>
      <c r="G120"/>
      <c r="H120"/>
      <c r="I120"/>
      <c r="J120"/>
      <c r="K120"/>
    </row>
    <row r="121" spans="1:11" s="76" customFormat="1" x14ac:dyDescent="0.25">
      <c r="A121">
        <v>256</v>
      </c>
      <c r="B121" t="s">
        <v>339</v>
      </c>
      <c r="C121" s="74" t="s">
        <v>340</v>
      </c>
      <c r="D121" s="79" t="s">
        <v>16</v>
      </c>
      <c r="E121">
        <v>6</v>
      </c>
      <c r="F121">
        <v>0</v>
      </c>
      <c r="G121"/>
      <c r="H121"/>
      <c r="I121"/>
      <c r="J121"/>
      <c r="K121"/>
    </row>
    <row r="122" spans="1:11" s="76" customFormat="1" x14ac:dyDescent="0.25">
      <c r="A122">
        <v>258</v>
      </c>
      <c r="B122" t="s">
        <v>341</v>
      </c>
      <c r="C122" s="74" t="s">
        <v>342</v>
      </c>
      <c r="D122" s="79" t="s">
        <v>16</v>
      </c>
      <c r="E122">
        <v>6</v>
      </c>
      <c r="F122">
        <v>0</v>
      </c>
      <c r="G122"/>
      <c r="H122"/>
      <c r="I122"/>
      <c r="J122"/>
      <c r="K122"/>
    </row>
    <row r="123" spans="1:11" s="76" customFormat="1" x14ac:dyDescent="0.25">
      <c r="A123">
        <v>260</v>
      </c>
      <c r="B123" t="s">
        <v>343</v>
      </c>
      <c r="C123" s="74" t="s">
        <v>344</v>
      </c>
      <c r="D123" s="79" t="s">
        <v>16</v>
      </c>
      <c r="E123">
        <v>6</v>
      </c>
      <c r="F123">
        <v>0</v>
      </c>
      <c r="G123"/>
      <c r="H123"/>
      <c r="I123"/>
      <c r="J123"/>
      <c r="K123"/>
    </row>
    <row r="124" spans="1:11" s="76" customFormat="1" x14ac:dyDescent="0.25">
      <c r="A124">
        <v>262</v>
      </c>
      <c r="B124" t="s">
        <v>345</v>
      </c>
      <c r="C124" s="74" t="s">
        <v>346</v>
      </c>
      <c r="D124" s="79" t="s">
        <v>16</v>
      </c>
      <c r="E124">
        <v>6</v>
      </c>
      <c r="F124" s="75">
        <v>4637.6499999999996</v>
      </c>
      <c r="G124"/>
      <c r="H124"/>
      <c r="I124"/>
      <c r="J124"/>
      <c r="K124"/>
    </row>
    <row r="125" spans="1:11" s="76" customFormat="1" x14ac:dyDescent="0.25">
      <c r="A125">
        <v>264</v>
      </c>
      <c r="B125" t="s">
        <v>347</v>
      </c>
      <c r="C125" s="74" t="s">
        <v>348</v>
      </c>
      <c r="D125" s="79" t="s">
        <v>16</v>
      </c>
      <c r="E125">
        <v>6</v>
      </c>
      <c r="F125">
        <v>0</v>
      </c>
      <c r="G125"/>
      <c r="H125"/>
      <c r="I125"/>
      <c r="J125"/>
      <c r="K125"/>
    </row>
    <row r="126" spans="1:11" s="76" customFormat="1" x14ac:dyDescent="0.25">
      <c r="A126">
        <v>266</v>
      </c>
      <c r="B126" t="s">
        <v>349</v>
      </c>
      <c r="C126" s="74" t="s">
        <v>350</v>
      </c>
      <c r="D126" s="79" t="s">
        <v>16</v>
      </c>
      <c r="E126">
        <v>6</v>
      </c>
      <c r="F126">
        <v>0</v>
      </c>
      <c r="G126"/>
      <c r="H126"/>
      <c r="I126"/>
      <c r="J126"/>
      <c r="K126"/>
    </row>
    <row r="127" spans="1:11" s="76" customFormat="1" x14ac:dyDescent="0.25">
      <c r="A127">
        <v>268</v>
      </c>
      <c r="B127" t="s">
        <v>351</v>
      </c>
      <c r="C127" s="74" t="s">
        <v>352</v>
      </c>
      <c r="D127" s="79" t="s">
        <v>16</v>
      </c>
      <c r="E127">
        <v>6</v>
      </c>
      <c r="F127">
        <v>0</v>
      </c>
      <c r="G127"/>
      <c r="H127"/>
      <c r="I127"/>
      <c r="J127"/>
      <c r="K127"/>
    </row>
    <row r="128" spans="1:11" s="76" customFormat="1" x14ac:dyDescent="0.25">
      <c r="A128">
        <v>270</v>
      </c>
      <c r="B128" t="s">
        <v>353</v>
      </c>
      <c r="C128" s="74" t="s">
        <v>354</v>
      </c>
      <c r="D128" s="79" t="s">
        <v>16</v>
      </c>
      <c r="E128">
        <v>6</v>
      </c>
      <c r="F128" s="75">
        <v>8280</v>
      </c>
      <c r="G128"/>
      <c r="H128"/>
      <c r="I128"/>
      <c r="J128"/>
      <c r="K128"/>
    </row>
    <row r="129" spans="1:11" s="76" customFormat="1" x14ac:dyDescent="0.25">
      <c r="A129">
        <v>274</v>
      </c>
      <c r="B129" t="s">
        <v>355</v>
      </c>
      <c r="C129" s="74" t="s">
        <v>356</v>
      </c>
      <c r="D129" s="79" t="s">
        <v>16</v>
      </c>
      <c r="E129">
        <v>6</v>
      </c>
      <c r="F129" s="75">
        <v>3276.28</v>
      </c>
      <c r="G129"/>
      <c r="H129"/>
      <c r="I129"/>
      <c r="J129"/>
      <c r="K129"/>
    </row>
    <row r="130" spans="1:11" s="76" customFormat="1" x14ac:dyDescent="0.25">
      <c r="A130">
        <v>276</v>
      </c>
      <c r="B130" t="s">
        <v>357</v>
      </c>
      <c r="C130" s="74" t="s">
        <v>358</v>
      </c>
      <c r="D130" s="79" t="s">
        <v>18</v>
      </c>
      <c r="E130">
        <v>6</v>
      </c>
      <c r="F130" s="75">
        <v>7170</v>
      </c>
      <c r="G130"/>
      <c r="H130"/>
      <c r="I130"/>
      <c r="J130"/>
      <c r="K130"/>
    </row>
    <row r="131" spans="1:11" s="76" customFormat="1" x14ac:dyDescent="0.25">
      <c r="A131">
        <v>278</v>
      </c>
      <c r="B131" t="s">
        <v>359</v>
      </c>
      <c r="C131" s="74" t="s">
        <v>360</v>
      </c>
      <c r="D131" s="79" t="s">
        <v>18</v>
      </c>
      <c r="E131">
        <v>6</v>
      </c>
      <c r="F131" s="75">
        <v>1500</v>
      </c>
      <c r="G131"/>
      <c r="H131"/>
      <c r="I131"/>
      <c r="J131"/>
      <c r="K131"/>
    </row>
    <row r="132" spans="1:11" s="76" customFormat="1" x14ac:dyDescent="0.25">
      <c r="A132">
        <v>280</v>
      </c>
      <c r="B132" t="s">
        <v>361</v>
      </c>
      <c r="C132" s="74" t="s">
        <v>362</v>
      </c>
      <c r="D132" s="79" t="s">
        <v>18</v>
      </c>
      <c r="E132">
        <v>6</v>
      </c>
      <c r="F132" s="75">
        <v>13000.71</v>
      </c>
      <c r="G132"/>
      <c r="H132"/>
      <c r="I132"/>
      <c r="J132"/>
      <c r="K132"/>
    </row>
    <row r="133" spans="1:11" s="76" customFormat="1" x14ac:dyDescent="0.25">
      <c r="A133">
        <v>282</v>
      </c>
      <c r="B133" t="s">
        <v>363</v>
      </c>
      <c r="C133" s="74" t="s">
        <v>364</v>
      </c>
      <c r="D133" s="79" t="s">
        <v>18</v>
      </c>
      <c r="E133">
        <v>6</v>
      </c>
      <c r="F133" s="75">
        <v>264942.40000000002</v>
      </c>
      <c r="G133"/>
      <c r="H133"/>
      <c r="I133"/>
      <c r="J133"/>
      <c r="K133"/>
    </row>
    <row r="134" spans="1:11" s="76" customFormat="1" x14ac:dyDescent="0.25">
      <c r="A134">
        <v>284</v>
      </c>
      <c r="B134" t="s">
        <v>365</v>
      </c>
      <c r="C134" s="74" t="s">
        <v>366</v>
      </c>
      <c r="D134" s="79" t="s">
        <v>18</v>
      </c>
      <c r="E134">
        <v>6</v>
      </c>
      <c r="F134" s="75">
        <v>29926.45</v>
      </c>
      <c r="G134"/>
      <c r="H134"/>
      <c r="I134"/>
      <c r="J134"/>
      <c r="K134"/>
    </row>
    <row r="135" spans="1:11" s="76" customFormat="1" x14ac:dyDescent="0.25">
      <c r="A135">
        <v>286</v>
      </c>
      <c r="B135" t="s">
        <v>367</v>
      </c>
      <c r="C135" s="74" t="s">
        <v>368</v>
      </c>
      <c r="D135" s="79" t="s">
        <v>8</v>
      </c>
      <c r="E135">
        <v>6</v>
      </c>
      <c r="F135" s="75">
        <v>11919.01</v>
      </c>
      <c r="G135"/>
      <c r="H135"/>
      <c r="I135"/>
      <c r="J135"/>
      <c r="K135"/>
    </row>
    <row r="136" spans="1:11" s="76" customFormat="1" x14ac:dyDescent="0.25">
      <c r="A136">
        <v>288</v>
      </c>
      <c r="B136" t="s">
        <v>369</v>
      </c>
      <c r="C136" s="74" t="s">
        <v>370</v>
      </c>
      <c r="D136" s="79" t="s">
        <v>2849</v>
      </c>
      <c r="E136">
        <v>6</v>
      </c>
      <c r="F136" s="75">
        <v>926854.62</v>
      </c>
      <c r="G136"/>
      <c r="H136"/>
      <c r="I136"/>
      <c r="J136"/>
      <c r="K136"/>
    </row>
    <row r="137" spans="1:11" s="76" customFormat="1" x14ac:dyDescent="0.25">
      <c r="A137">
        <v>290</v>
      </c>
      <c r="B137" t="s">
        <v>371</v>
      </c>
      <c r="C137" s="74" t="s">
        <v>372</v>
      </c>
      <c r="D137" s="79" t="s">
        <v>18</v>
      </c>
      <c r="E137">
        <v>6</v>
      </c>
      <c r="F137">
        <v>0</v>
      </c>
      <c r="G137"/>
      <c r="H137"/>
      <c r="I137"/>
      <c r="J137"/>
      <c r="K137"/>
    </row>
    <row r="138" spans="1:11" s="76" customFormat="1" x14ac:dyDescent="0.25">
      <c r="A138">
        <v>292</v>
      </c>
      <c r="B138" t="s">
        <v>373</v>
      </c>
      <c r="C138" s="74" t="s">
        <v>374</v>
      </c>
      <c r="D138" s="79" t="s">
        <v>18</v>
      </c>
      <c r="E138">
        <v>6</v>
      </c>
      <c r="F138">
        <v>0</v>
      </c>
      <c r="G138"/>
      <c r="H138"/>
      <c r="I138"/>
      <c r="J138"/>
      <c r="K138"/>
    </row>
    <row r="139" spans="1:11" s="76" customFormat="1" x14ac:dyDescent="0.25">
      <c r="A139">
        <v>294</v>
      </c>
      <c r="B139" t="s">
        <v>375</v>
      </c>
      <c r="C139" s="74" t="s">
        <v>376</v>
      </c>
      <c r="D139" s="79" t="s">
        <v>18</v>
      </c>
      <c r="E139">
        <v>6</v>
      </c>
      <c r="F139" s="75">
        <v>1000</v>
      </c>
      <c r="G139"/>
      <c r="H139"/>
      <c r="I139"/>
      <c r="J139"/>
      <c r="K139"/>
    </row>
    <row r="140" spans="1:11" s="76" customFormat="1" x14ac:dyDescent="0.25">
      <c r="A140">
        <v>296</v>
      </c>
      <c r="B140" t="s">
        <v>377</v>
      </c>
      <c r="C140" s="74" t="s">
        <v>378</v>
      </c>
      <c r="D140" s="79" t="s">
        <v>18</v>
      </c>
      <c r="E140">
        <v>6</v>
      </c>
      <c r="F140">
        <v>200</v>
      </c>
      <c r="G140"/>
      <c r="H140"/>
      <c r="I140"/>
      <c r="J140"/>
      <c r="K140"/>
    </row>
    <row r="141" spans="1:11" s="76" customFormat="1" x14ac:dyDescent="0.25">
      <c r="A141">
        <v>298</v>
      </c>
      <c r="B141" t="s">
        <v>379</v>
      </c>
      <c r="C141" s="74" t="s">
        <v>380</v>
      </c>
      <c r="D141" s="79" t="s">
        <v>18</v>
      </c>
      <c r="E141">
        <v>6</v>
      </c>
      <c r="F141" s="75">
        <v>17780.810000000001</v>
      </c>
      <c r="G141"/>
      <c r="H141"/>
      <c r="I141"/>
      <c r="J141"/>
      <c r="K141"/>
    </row>
    <row r="142" spans="1:11" s="76" customFormat="1" x14ac:dyDescent="0.25">
      <c r="A142">
        <v>300</v>
      </c>
      <c r="B142" t="s">
        <v>381</v>
      </c>
      <c r="C142" s="74" t="s">
        <v>382</v>
      </c>
      <c r="D142" s="79" t="s">
        <v>18</v>
      </c>
      <c r="E142">
        <v>6</v>
      </c>
      <c r="F142">
        <v>90.02</v>
      </c>
      <c r="G142"/>
      <c r="H142"/>
      <c r="I142"/>
      <c r="J142"/>
      <c r="K142"/>
    </row>
    <row r="143" spans="1:11" s="76" customFormat="1" x14ac:dyDescent="0.25">
      <c r="A143">
        <v>302</v>
      </c>
      <c r="B143" t="s">
        <v>383</v>
      </c>
      <c r="C143" s="74" t="s">
        <v>384</v>
      </c>
      <c r="D143" s="79" t="s">
        <v>18</v>
      </c>
      <c r="E143">
        <v>6</v>
      </c>
      <c r="F143">
        <v>0</v>
      </c>
      <c r="G143"/>
      <c r="H143"/>
      <c r="I143"/>
      <c r="J143"/>
      <c r="K143"/>
    </row>
    <row r="144" spans="1:11" s="76" customFormat="1" x14ac:dyDescent="0.25">
      <c r="A144">
        <v>304</v>
      </c>
      <c r="B144" t="s">
        <v>385</v>
      </c>
      <c r="C144" s="74" t="s">
        <v>386</v>
      </c>
      <c r="D144" s="79" t="s">
        <v>18</v>
      </c>
      <c r="E144">
        <v>6</v>
      </c>
      <c r="F144">
        <v>200</v>
      </c>
      <c r="G144"/>
      <c r="H144"/>
      <c r="I144"/>
      <c r="J144"/>
      <c r="K144"/>
    </row>
    <row r="145" spans="1:11" s="76" customFormat="1" x14ac:dyDescent="0.25">
      <c r="A145">
        <v>306</v>
      </c>
      <c r="B145" t="s">
        <v>387</v>
      </c>
      <c r="C145" s="74" t="s">
        <v>388</v>
      </c>
      <c r="D145" s="79" t="s">
        <v>18</v>
      </c>
      <c r="E145">
        <v>6</v>
      </c>
      <c r="F145">
        <v>-103</v>
      </c>
      <c r="G145"/>
      <c r="H145"/>
      <c r="I145"/>
      <c r="J145"/>
      <c r="K145"/>
    </row>
    <row r="146" spans="1:11" s="76" customFormat="1" x14ac:dyDescent="0.25">
      <c r="A146">
        <v>308</v>
      </c>
      <c r="B146" t="s">
        <v>389</v>
      </c>
      <c r="C146" s="74" t="s">
        <v>390</v>
      </c>
      <c r="D146" s="79" t="s">
        <v>18</v>
      </c>
      <c r="E146">
        <v>6</v>
      </c>
      <c r="F146" s="75">
        <v>7534.38</v>
      </c>
      <c r="G146"/>
      <c r="H146"/>
      <c r="I146"/>
      <c r="J146"/>
      <c r="K146"/>
    </row>
    <row r="147" spans="1:11" s="76" customFormat="1" x14ac:dyDescent="0.25">
      <c r="A147">
        <v>310</v>
      </c>
      <c r="B147" t="s">
        <v>391</v>
      </c>
      <c r="C147" s="74" t="s">
        <v>392</v>
      </c>
      <c r="D147" s="79" t="s">
        <v>18</v>
      </c>
      <c r="E147">
        <v>6</v>
      </c>
      <c r="F147">
        <v>0.01</v>
      </c>
      <c r="G147"/>
      <c r="H147"/>
      <c r="I147"/>
      <c r="J147"/>
      <c r="K147"/>
    </row>
    <row r="148" spans="1:11" s="76" customFormat="1" x14ac:dyDescent="0.25">
      <c r="A148">
        <v>312</v>
      </c>
      <c r="B148" t="s">
        <v>393</v>
      </c>
      <c r="C148" s="74" t="s">
        <v>394</v>
      </c>
      <c r="D148" s="79" t="s">
        <v>18</v>
      </c>
      <c r="E148">
        <v>6</v>
      </c>
      <c r="F148" s="75">
        <v>4137.1400000000003</v>
      </c>
      <c r="G148"/>
      <c r="H148"/>
      <c r="I148"/>
      <c r="J148"/>
      <c r="K148"/>
    </row>
    <row r="149" spans="1:11" s="76" customFormat="1" x14ac:dyDescent="0.25">
      <c r="A149">
        <v>314</v>
      </c>
      <c r="B149" t="s">
        <v>395</v>
      </c>
      <c r="C149" s="74" t="s">
        <v>396</v>
      </c>
      <c r="D149" s="79" t="s">
        <v>18</v>
      </c>
      <c r="E149">
        <v>6</v>
      </c>
      <c r="F149">
        <v>82.75</v>
      </c>
      <c r="G149"/>
      <c r="H149"/>
      <c r="I149"/>
      <c r="J149"/>
      <c r="K149"/>
    </row>
    <row r="150" spans="1:11" s="76" customFormat="1" x14ac:dyDescent="0.25">
      <c r="A150">
        <v>316</v>
      </c>
      <c r="B150" t="s">
        <v>397</v>
      </c>
      <c r="C150" s="74" t="s">
        <v>398</v>
      </c>
      <c r="D150" s="79" t="s">
        <v>18</v>
      </c>
      <c r="E150">
        <v>6</v>
      </c>
      <c r="F150" s="75">
        <v>4134.3500000000004</v>
      </c>
      <c r="G150"/>
      <c r="H150"/>
      <c r="I150"/>
      <c r="J150"/>
      <c r="K150"/>
    </row>
    <row r="151" spans="1:11" s="76" customFormat="1" x14ac:dyDescent="0.25">
      <c r="A151">
        <v>318</v>
      </c>
      <c r="B151" t="s">
        <v>399</v>
      </c>
      <c r="C151" s="74" t="s">
        <v>400</v>
      </c>
      <c r="D151" s="79" t="s">
        <v>2849</v>
      </c>
      <c r="E151">
        <v>6</v>
      </c>
      <c r="F151" s="75">
        <v>129109.53</v>
      </c>
      <c r="G151"/>
      <c r="H151"/>
      <c r="I151"/>
      <c r="J151"/>
      <c r="K151"/>
    </row>
    <row r="152" spans="1:11" s="76" customFormat="1" x14ac:dyDescent="0.25">
      <c r="A152">
        <v>320</v>
      </c>
      <c r="B152" t="s">
        <v>401</v>
      </c>
      <c r="C152" s="74" t="s">
        <v>402</v>
      </c>
      <c r="D152" s="79" t="s">
        <v>2849</v>
      </c>
      <c r="E152">
        <v>6</v>
      </c>
      <c r="F152" s="75">
        <v>5813218.4800000004</v>
      </c>
      <c r="G152"/>
      <c r="H152"/>
      <c r="I152"/>
      <c r="J152"/>
      <c r="K152"/>
    </row>
    <row r="153" spans="1:11" s="76" customFormat="1" x14ac:dyDescent="0.25">
      <c r="A153">
        <v>322</v>
      </c>
      <c r="B153" t="s">
        <v>403</v>
      </c>
      <c r="C153" s="74" t="s">
        <v>404</v>
      </c>
      <c r="D153" s="79" t="s">
        <v>18</v>
      </c>
      <c r="E153">
        <v>6</v>
      </c>
      <c r="F153" s="75">
        <v>3494.82</v>
      </c>
      <c r="G153"/>
      <c r="H153"/>
      <c r="I153"/>
      <c r="J153"/>
      <c r="K153"/>
    </row>
    <row r="154" spans="1:11" s="76" customFormat="1" x14ac:dyDescent="0.25">
      <c r="A154">
        <v>324</v>
      </c>
      <c r="B154" t="s">
        <v>405</v>
      </c>
      <c r="C154" s="74" t="s">
        <v>406</v>
      </c>
      <c r="D154" s="79" t="s">
        <v>18</v>
      </c>
      <c r="E154">
        <v>6</v>
      </c>
      <c r="F154" s="75">
        <v>20000</v>
      </c>
      <c r="G154"/>
      <c r="H154"/>
      <c r="I154"/>
      <c r="J154"/>
      <c r="K154"/>
    </row>
    <row r="155" spans="1:11" s="76" customFormat="1" x14ac:dyDescent="0.25">
      <c r="A155">
        <v>326</v>
      </c>
      <c r="B155" t="s">
        <v>407</v>
      </c>
      <c r="C155" s="74" t="s">
        <v>408</v>
      </c>
      <c r="D155" s="79" t="s">
        <v>18</v>
      </c>
      <c r="E155">
        <v>6</v>
      </c>
      <c r="F155" s="75">
        <v>1870.04</v>
      </c>
      <c r="G155"/>
      <c r="H155"/>
      <c r="I155"/>
      <c r="J155"/>
      <c r="K155"/>
    </row>
    <row r="156" spans="1:11" s="76" customFormat="1" x14ac:dyDescent="0.25">
      <c r="A156">
        <v>328</v>
      </c>
      <c r="B156" t="s">
        <v>409</v>
      </c>
      <c r="C156" s="74" t="s">
        <v>410</v>
      </c>
      <c r="D156" s="79" t="s">
        <v>18</v>
      </c>
      <c r="E156">
        <v>6</v>
      </c>
      <c r="F156" s="75">
        <v>22763.78</v>
      </c>
      <c r="G156"/>
      <c r="H156"/>
      <c r="I156"/>
      <c r="J156"/>
      <c r="K156"/>
    </row>
    <row r="157" spans="1:11" s="76" customFormat="1" x14ac:dyDescent="0.25">
      <c r="A157">
        <v>330</v>
      </c>
      <c r="B157" t="s">
        <v>411</v>
      </c>
      <c r="C157" s="74" t="s">
        <v>412</v>
      </c>
      <c r="D157" s="79" t="s">
        <v>18</v>
      </c>
      <c r="E157">
        <v>6</v>
      </c>
      <c r="F157" s="75">
        <v>5057.59</v>
      </c>
      <c r="G157"/>
      <c r="H157"/>
      <c r="I157"/>
      <c r="J157"/>
      <c r="K157"/>
    </row>
    <row r="158" spans="1:11" s="76" customFormat="1" x14ac:dyDescent="0.25">
      <c r="A158">
        <v>332</v>
      </c>
      <c r="B158" t="s">
        <v>413</v>
      </c>
      <c r="C158" s="74" t="s">
        <v>414</v>
      </c>
      <c r="D158" s="79" t="s">
        <v>18</v>
      </c>
      <c r="E158">
        <v>6</v>
      </c>
      <c r="F158">
        <v>310.66000000000003</v>
      </c>
      <c r="G158"/>
      <c r="H158"/>
      <c r="I158"/>
      <c r="J158"/>
      <c r="K158"/>
    </row>
    <row r="159" spans="1:11" s="76" customFormat="1" x14ac:dyDescent="0.25">
      <c r="A159">
        <v>334</v>
      </c>
      <c r="B159" t="s">
        <v>415</v>
      </c>
      <c r="C159" s="74" t="s">
        <v>416</v>
      </c>
      <c r="D159" s="79" t="s">
        <v>18</v>
      </c>
      <c r="E159">
        <v>6</v>
      </c>
      <c r="F159">
        <v>0</v>
      </c>
      <c r="G159"/>
      <c r="H159"/>
      <c r="I159"/>
      <c r="J159"/>
      <c r="K159"/>
    </row>
    <row r="160" spans="1:11" s="76" customFormat="1" x14ac:dyDescent="0.25">
      <c r="A160">
        <v>336</v>
      </c>
      <c r="B160" t="s">
        <v>417</v>
      </c>
      <c r="C160" s="74" t="s">
        <v>418</v>
      </c>
      <c r="D160" s="79" t="s">
        <v>18</v>
      </c>
      <c r="E160">
        <v>6</v>
      </c>
      <c r="F160" s="75">
        <v>218000</v>
      </c>
      <c r="G160"/>
      <c r="H160"/>
      <c r="I160"/>
      <c r="J160"/>
      <c r="K160"/>
    </row>
    <row r="161" spans="1:11" s="76" customFormat="1" x14ac:dyDescent="0.25">
      <c r="A161">
        <v>338</v>
      </c>
      <c r="B161" t="s">
        <v>419</v>
      </c>
      <c r="C161" s="74" t="s">
        <v>420</v>
      </c>
      <c r="D161" s="79" t="s">
        <v>18</v>
      </c>
      <c r="E161">
        <v>6</v>
      </c>
      <c r="F161" s="75">
        <v>3969</v>
      </c>
      <c r="G161"/>
      <c r="H161"/>
      <c r="I161"/>
      <c r="J161"/>
      <c r="K161"/>
    </row>
    <row r="162" spans="1:11" s="76" customFormat="1" x14ac:dyDescent="0.25">
      <c r="A162">
        <v>340</v>
      </c>
      <c r="B162" t="s">
        <v>421</v>
      </c>
      <c r="C162" s="74" t="s">
        <v>422</v>
      </c>
      <c r="D162" s="79" t="s">
        <v>18</v>
      </c>
      <c r="E162">
        <v>6</v>
      </c>
      <c r="F162" s="75">
        <v>-1773555.6</v>
      </c>
      <c r="G162"/>
      <c r="H162"/>
      <c r="I162"/>
      <c r="J162"/>
      <c r="K162"/>
    </row>
    <row r="163" spans="1:11" s="76" customFormat="1" x14ac:dyDescent="0.25">
      <c r="A163">
        <v>342</v>
      </c>
      <c r="B163" t="s">
        <v>423</v>
      </c>
      <c r="C163" s="74" t="s">
        <v>424</v>
      </c>
      <c r="D163" s="79" t="s">
        <v>18</v>
      </c>
      <c r="E163">
        <v>6</v>
      </c>
      <c r="F163">
        <v>990.52</v>
      </c>
      <c r="G163"/>
      <c r="H163"/>
      <c r="I163"/>
      <c r="J163"/>
      <c r="K163"/>
    </row>
    <row r="164" spans="1:11" s="76" customFormat="1" x14ac:dyDescent="0.25">
      <c r="A164">
        <v>344</v>
      </c>
      <c r="B164" t="s">
        <v>425</v>
      </c>
      <c r="C164" s="74" t="s">
        <v>426</v>
      </c>
      <c r="D164" s="79" t="s">
        <v>18</v>
      </c>
      <c r="E164">
        <v>6</v>
      </c>
      <c r="F164" s="75">
        <v>142000</v>
      </c>
      <c r="G164"/>
      <c r="H164"/>
      <c r="I164"/>
      <c r="J164"/>
      <c r="K164"/>
    </row>
    <row r="165" spans="1:11" s="76" customFormat="1" x14ac:dyDescent="0.25">
      <c r="A165">
        <v>346</v>
      </c>
      <c r="B165" t="s">
        <v>427</v>
      </c>
      <c r="C165" s="74" t="s">
        <v>428</v>
      </c>
      <c r="D165" s="79" t="s">
        <v>18</v>
      </c>
      <c r="E165">
        <v>6</v>
      </c>
      <c r="F165">
        <v>0</v>
      </c>
      <c r="G165"/>
      <c r="H165"/>
      <c r="I165"/>
      <c r="J165"/>
      <c r="K165"/>
    </row>
    <row r="166" spans="1:11" s="76" customFormat="1" x14ac:dyDescent="0.25">
      <c r="A166">
        <v>348</v>
      </c>
      <c r="B166" t="s">
        <v>429</v>
      </c>
      <c r="C166" s="74" t="s">
        <v>430</v>
      </c>
      <c r="D166" s="79" t="s">
        <v>18</v>
      </c>
      <c r="E166">
        <v>6</v>
      </c>
      <c r="F166">
        <v>0</v>
      </c>
      <c r="G166"/>
      <c r="H166"/>
      <c r="I166"/>
      <c r="J166"/>
      <c r="K166"/>
    </row>
    <row r="167" spans="1:11" s="76" customFormat="1" x14ac:dyDescent="0.25">
      <c r="A167">
        <v>350</v>
      </c>
      <c r="B167" t="s">
        <v>431</v>
      </c>
      <c r="C167" s="74" t="s">
        <v>432</v>
      </c>
      <c r="D167" s="79" t="s">
        <v>18</v>
      </c>
      <c r="E167">
        <v>6</v>
      </c>
      <c r="F167" s="75">
        <v>141250</v>
      </c>
      <c r="G167"/>
      <c r="H167"/>
      <c r="I167"/>
      <c r="J167"/>
      <c r="K167"/>
    </row>
    <row r="168" spans="1:11" s="76" customFormat="1" x14ac:dyDescent="0.25">
      <c r="A168">
        <v>352</v>
      </c>
      <c r="B168" t="s">
        <v>433</v>
      </c>
      <c r="C168" s="74" t="s">
        <v>434</v>
      </c>
      <c r="D168" s="79" t="s">
        <v>18</v>
      </c>
      <c r="E168">
        <v>6</v>
      </c>
      <c r="F168" s="75">
        <v>5000</v>
      </c>
      <c r="G168"/>
      <c r="H168"/>
      <c r="I168"/>
      <c r="J168"/>
      <c r="K168"/>
    </row>
    <row r="169" spans="1:11" s="76" customFormat="1" x14ac:dyDescent="0.25">
      <c r="A169">
        <v>354</v>
      </c>
      <c r="B169" t="s">
        <v>435</v>
      </c>
      <c r="C169" s="74" t="s">
        <v>436</v>
      </c>
      <c r="D169" s="79" t="s">
        <v>18</v>
      </c>
      <c r="E169">
        <v>6</v>
      </c>
      <c r="F169" s="75">
        <v>5943.86</v>
      </c>
      <c r="G169"/>
      <c r="H169"/>
      <c r="I169"/>
      <c r="J169"/>
      <c r="K169"/>
    </row>
    <row r="170" spans="1:11" s="76" customFormat="1" x14ac:dyDescent="0.25">
      <c r="A170">
        <v>356</v>
      </c>
      <c r="B170" t="s">
        <v>437</v>
      </c>
      <c r="C170" s="74" t="s">
        <v>438</v>
      </c>
      <c r="D170" s="79" t="s">
        <v>18</v>
      </c>
      <c r="E170">
        <v>6</v>
      </c>
      <c r="F170">
        <v>0</v>
      </c>
      <c r="G170"/>
      <c r="H170"/>
      <c r="I170"/>
      <c r="J170"/>
      <c r="K170"/>
    </row>
    <row r="171" spans="1:11" s="76" customFormat="1" x14ac:dyDescent="0.25">
      <c r="A171">
        <v>358</v>
      </c>
      <c r="B171" t="s">
        <v>439</v>
      </c>
      <c r="C171" s="74" t="s">
        <v>440</v>
      </c>
      <c r="D171" s="79" t="s">
        <v>18</v>
      </c>
      <c r="E171">
        <v>6</v>
      </c>
      <c r="F171">
        <v>0</v>
      </c>
      <c r="G171"/>
      <c r="H171"/>
      <c r="I171"/>
      <c r="J171"/>
      <c r="K171"/>
    </row>
    <row r="172" spans="1:11" s="76" customFormat="1" x14ac:dyDescent="0.25">
      <c r="A172">
        <v>360</v>
      </c>
      <c r="B172" t="s">
        <v>441</v>
      </c>
      <c r="C172" s="74" t="s">
        <v>442</v>
      </c>
      <c r="D172" s="79" t="s">
        <v>18</v>
      </c>
      <c r="E172">
        <v>6</v>
      </c>
      <c r="F172">
        <v>300</v>
      </c>
      <c r="G172"/>
      <c r="H172"/>
      <c r="I172"/>
      <c r="J172"/>
      <c r="K172"/>
    </row>
    <row r="173" spans="1:11" s="76" customFormat="1" x14ac:dyDescent="0.25">
      <c r="A173">
        <v>362</v>
      </c>
      <c r="B173" t="s">
        <v>443</v>
      </c>
      <c r="C173" s="74" t="s">
        <v>444</v>
      </c>
      <c r="D173" s="79" t="s">
        <v>18</v>
      </c>
      <c r="E173">
        <v>6</v>
      </c>
      <c r="F173" s="75">
        <v>1710</v>
      </c>
      <c r="G173"/>
      <c r="H173"/>
      <c r="I173"/>
      <c r="J173"/>
      <c r="K173"/>
    </row>
    <row r="174" spans="1:11" s="76" customFormat="1" x14ac:dyDescent="0.25">
      <c r="A174">
        <v>364</v>
      </c>
      <c r="B174" t="s">
        <v>445</v>
      </c>
      <c r="C174" s="74" t="s">
        <v>446</v>
      </c>
      <c r="D174" s="79" t="s">
        <v>18</v>
      </c>
      <c r="E174">
        <v>6</v>
      </c>
      <c r="F174" s="75">
        <v>120000</v>
      </c>
      <c r="G174"/>
      <c r="H174"/>
      <c r="I174"/>
      <c r="J174"/>
      <c r="K174"/>
    </row>
    <row r="175" spans="1:11" s="76" customFormat="1" x14ac:dyDescent="0.25">
      <c r="A175">
        <v>366</v>
      </c>
      <c r="B175" t="s">
        <v>447</v>
      </c>
      <c r="C175" s="74" t="s">
        <v>448</v>
      </c>
      <c r="D175" s="79" t="s">
        <v>18</v>
      </c>
      <c r="E175">
        <v>6</v>
      </c>
      <c r="F175" s="75">
        <v>530000</v>
      </c>
      <c r="G175"/>
      <c r="H175"/>
      <c r="I175"/>
      <c r="J175"/>
      <c r="K175"/>
    </row>
    <row r="176" spans="1:11" s="76" customFormat="1" x14ac:dyDescent="0.25">
      <c r="A176">
        <v>368</v>
      </c>
      <c r="B176" t="s">
        <v>449</v>
      </c>
      <c r="C176" s="74" t="s">
        <v>450</v>
      </c>
      <c r="D176" s="79" t="s">
        <v>18</v>
      </c>
      <c r="E176">
        <v>6</v>
      </c>
      <c r="F176" s="75">
        <v>18867.240000000002</v>
      </c>
      <c r="G176"/>
      <c r="H176"/>
      <c r="I176"/>
      <c r="J176"/>
      <c r="K176"/>
    </row>
    <row r="177" spans="1:11" s="76" customFormat="1" x14ac:dyDescent="0.25">
      <c r="A177">
        <v>370</v>
      </c>
      <c r="B177" t="s">
        <v>451</v>
      </c>
      <c r="C177" s="74" t="s">
        <v>452</v>
      </c>
      <c r="D177" s="79" t="s">
        <v>18</v>
      </c>
      <c r="E177">
        <v>6</v>
      </c>
      <c r="F177" s="75">
        <v>40357.14</v>
      </c>
      <c r="G177"/>
      <c r="H177"/>
      <c r="I177"/>
      <c r="J177"/>
      <c r="K177"/>
    </row>
    <row r="178" spans="1:11" s="76" customFormat="1" x14ac:dyDescent="0.25">
      <c r="A178">
        <v>372</v>
      </c>
      <c r="B178" t="s">
        <v>453</v>
      </c>
      <c r="C178" s="74" t="s">
        <v>454</v>
      </c>
      <c r="D178" s="79" t="s">
        <v>18</v>
      </c>
      <c r="E178">
        <v>6</v>
      </c>
      <c r="F178" s="75">
        <v>32200</v>
      </c>
      <c r="G178"/>
      <c r="H178"/>
      <c r="I178"/>
      <c r="J178"/>
      <c r="K178"/>
    </row>
    <row r="179" spans="1:11" s="76" customFormat="1" x14ac:dyDescent="0.25">
      <c r="A179">
        <v>374</v>
      </c>
      <c r="B179" t="s">
        <v>455</v>
      </c>
      <c r="C179" s="74" t="s">
        <v>456</v>
      </c>
      <c r="D179" s="79" t="s">
        <v>18</v>
      </c>
      <c r="E179">
        <v>6</v>
      </c>
      <c r="F179" s="75">
        <v>4000</v>
      </c>
      <c r="G179"/>
      <c r="H179"/>
      <c r="I179"/>
      <c r="J179"/>
      <c r="K179"/>
    </row>
    <row r="180" spans="1:11" s="76" customFormat="1" x14ac:dyDescent="0.25">
      <c r="A180">
        <v>376</v>
      </c>
      <c r="B180" t="s">
        <v>457</v>
      </c>
      <c r="C180" s="74" t="s">
        <v>458</v>
      </c>
      <c r="D180" s="79" t="s">
        <v>18</v>
      </c>
      <c r="E180">
        <v>6</v>
      </c>
      <c r="F180" s="75">
        <v>3588.89</v>
      </c>
      <c r="G180"/>
      <c r="H180"/>
      <c r="I180"/>
      <c r="J180"/>
      <c r="K180"/>
    </row>
    <row r="181" spans="1:11" s="76" customFormat="1" x14ac:dyDescent="0.25">
      <c r="A181">
        <v>378</v>
      </c>
      <c r="B181" t="s">
        <v>459</v>
      </c>
      <c r="C181" s="74" t="s">
        <v>460</v>
      </c>
      <c r="D181" s="79" t="s">
        <v>18</v>
      </c>
      <c r="E181">
        <v>6</v>
      </c>
      <c r="F181">
        <v>585.21</v>
      </c>
      <c r="G181"/>
      <c r="H181"/>
      <c r="I181"/>
      <c r="J181"/>
      <c r="K181"/>
    </row>
    <row r="182" spans="1:11" s="76" customFormat="1" x14ac:dyDescent="0.25">
      <c r="A182">
        <v>380</v>
      </c>
      <c r="B182" t="s">
        <v>461</v>
      </c>
      <c r="C182" s="74" t="s">
        <v>462</v>
      </c>
      <c r="D182" s="79" t="s">
        <v>18</v>
      </c>
      <c r="E182">
        <v>6</v>
      </c>
      <c r="F182" s="75">
        <v>1300</v>
      </c>
      <c r="G182"/>
      <c r="H182"/>
      <c r="I182"/>
      <c r="J182"/>
      <c r="K182"/>
    </row>
    <row r="183" spans="1:11" s="76" customFormat="1" x14ac:dyDescent="0.25">
      <c r="A183">
        <v>383</v>
      </c>
      <c r="B183" t="s">
        <v>463</v>
      </c>
      <c r="C183" s="74" t="s">
        <v>464</v>
      </c>
      <c r="D183" s="79" t="s">
        <v>18</v>
      </c>
      <c r="E183">
        <v>6</v>
      </c>
      <c r="F183">
        <v>897</v>
      </c>
      <c r="G183"/>
      <c r="H183"/>
      <c r="I183"/>
      <c r="J183"/>
      <c r="K183"/>
    </row>
    <row r="184" spans="1:11" s="76" customFormat="1" x14ac:dyDescent="0.25">
      <c r="A184">
        <v>385</v>
      </c>
      <c r="B184" t="s">
        <v>465</v>
      </c>
      <c r="C184" s="74" t="s">
        <v>466</v>
      </c>
      <c r="D184" s="79" t="s">
        <v>18</v>
      </c>
      <c r="E184">
        <v>6</v>
      </c>
      <c r="F184">
        <v>100</v>
      </c>
      <c r="G184"/>
      <c r="H184"/>
      <c r="I184"/>
      <c r="J184"/>
      <c r="K184"/>
    </row>
    <row r="185" spans="1:11" x14ac:dyDescent="0.25">
      <c r="A185">
        <v>387</v>
      </c>
      <c r="B185" t="s">
        <v>467</v>
      </c>
      <c r="C185" s="74" t="s">
        <v>468</v>
      </c>
      <c r="D185" s="79" t="s">
        <v>18</v>
      </c>
      <c r="E185">
        <v>6</v>
      </c>
      <c r="F185">
        <v>358.7</v>
      </c>
    </row>
    <row r="186" spans="1:11" x14ac:dyDescent="0.25">
      <c r="A186">
        <v>389</v>
      </c>
      <c r="B186" t="s">
        <v>469</v>
      </c>
      <c r="C186" s="74" t="s">
        <v>470</v>
      </c>
      <c r="D186" s="79" t="s">
        <v>18</v>
      </c>
      <c r="E186">
        <v>6</v>
      </c>
      <c r="F186">
        <v>600</v>
      </c>
    </row>
    <row r="187" spans="1:11" x14ac:dyDescent="0.25">
      <c r="A187">
        <v>391</v>
      </c>
      <c r="B187" t="s">
        <v>471</v>
      </c>
      <c r="C187" s="74" t="s">
        <v>472</v>
      </c>
      <c r="D187" s="79" t="s">
        <v>18</v>
      </c>
      <c r="E187">
        <v>6</v>
      </c>
      <c r="F187" s="75">
        <v>151285.92000000001</v>
      </c>
    </row>
    <row r="188" spans="1:11" x14ac:dyDescent="0.25">
      <c r="A188">
        <v>393</v>
      </c>
      <c r="B188" t="s">
        <v>473</v>
      </c>
      <c r="C188" s="74" t="s">
        <v>474</v>
      </c>
      <c r="D188" s="79" t="s">
        <v>18</v>
      </c>
      <c r="E188">
        <v>6</v>
      </c>
      <c r="F188">
        <v>0</v>
      </c>
    </row>
    <row r="189" spans="1:11" x14ac:dyDescent="0.25">
      <c r="A189">
        <v>395</v>
      </c>
      <c r="B189" t="s">
        <v>475</v>
      </c>
      <c r="C189" s="74" t="s">
        <v>476</v>
      </c>
      <c r="D189" s="79" t="s">
        <v>18</v>
      </c>
      <c r="E189">
        <v>6</v>
      </c>
      <c r="F189">
        <v>170</v>
      </c>
    </row>
    <row r="190" spans="1:11" x14ac:dyDescent="0.25">
      <c r="A190">
        <v>397</v>
      </c>
      <c r="B190" t="s">
        <v>477</v>
      </c>
      <c r="C190" s="74" t="s">
        <v>478</v>
      </c>
      <c r="D190" s="79" t="s">
        <v>18</v>
      </c>
      <c r="E190">
        <v>6</v>
      </c>
      <c r="F190">
        <v>400</v>
      </c>
    </row>
    <row r="191" spans="1:11" x14ac:dyDescent="0.25">
      <c r="A191">
        <v>399</v>
      </c>
      <c r="B191" t="s">
        <v>479</v>
      </c>
      <c r="C191" s="74" t="s">
        <v>480</v>
      </c>
      <c r="D191" s="79" t="s">
        <v>18</v>
      </c>
      <c r="E191">
        <v>6</v>
      </c>
      <c r="F191">
        <v>260</v>
      </c>
    </row>
    <row r="192" spans="1:11" x14ac:dyDescent="0.25">
      <c r="A192">
        <v>401</v>
      </c>
      <c r="B192" t="s">
        <v>481</v>
      </c>
      <c r="C192" s="74" t="s">
        <v>482</v>
      </c>
      <c r="D192" s="79" t="s">
        <v>18</v>
      </c>
      <c r="E192">
        <v>6</v>
      </c>
      <c r="F192" s="75">
        <v>19456.2</v>
      </c>
    </row>
    <row r="193" spans="1:6" x14ac:dyDescent="0.25">
      <c r="A193">
        <v>403</v>
      </c>
      <c r="B193" t="s">
        <v>483</v>
      </c>
      <c r="C193" s="74" t="s">
        <v>484</v>
      </c>
      <c r="D193" s="79" t="s">
        <v>18</v>
      </c>
      <c r="E193">
        <v>6</v>
      </c>
      <c r="F193">
        <v>300</v>
      </c>
    </row>
    <row r="194" spans="1:6" x14ac:dyDescent="0.25">
      <c r="A194">
        <v>405</v>
      </c>
      <c r="B194" t="s">
        <v>485</v>
      </c>
      <c r="C194" s="74" t="s">
        <v>486</v>
      </c>
      <c r="D194" s="79" t="s">
        <v>18</v>
      </c>
      <c r="E194">
        <v>6</v>
      </c>
      <c r="F194">
        <v>250</v>
      </c>
    </row>
    <row r="195" spans="1:6" x14ac:dyDescent="0.25">
      <c r="A195">
        <v>407</v>
      </c>
      <c r="B195" t="s">
        <v>487</v>
      </c>
      <c r="C195" s="74" t="s">
        <v>488</v>
      </c>
      <c r="D195" s="79" t="s">
        <v>18</v>
      </c>
      <c r="E195">
        <v>6</v>
      </c>
      <c r="F195" s="75">
        <v>1376.28</v>
      </c>
    </row>
    <row r="196" spans="1:6" x14ac:dyDescent="0.25">
      <c r="A196">
        <v>409</v>
      </c>
      <c r="B196" t="s">
        <v>489</v>
      </c>
      <c r="C196" s="74" t="s">
        <v>490</v>
      </c>
      <c r="D196" s="79" t="s">
        <v>18</v>
      </c>
      <c r="E196">
        <v>6</v>
      </c>
      <c r="F196">
        <v>160</v>
      </c>
    </row>
    <row r="197" spans="1:6" x14ac:dyDescent="0.25">
      <c r="A197">
        <v>411</v>
      </c>
      <c r="B197" t="s">
        <v>491</v>
      </c>
      <c r="C197" s="74" t="s">
        <v>492</v>
      </c>
      <c r="D197" s="79" t="s">
        <v>18</v>
      </c>
      <c r="E197">
        <v>6</v>
      </c>
      <c r="F197">
        <v>200</v>
      </c>
    </row>
    <row r="198" spans="1:6" x14ac:dyDescent="0.25">
      <c r="A198">
        <v>413</v>
      </c>
      <c r="B198" t="s">
        <v>493</v>
      </c>
      <c r="C198" s="74" t="s">
        <v>494</v>
      </c>
      <c r="D198" s="79" t="s">
        <v>18</v>
      </c>
      <c r="E198">
        <v>6</v>
      </c>
      <c r="F198">
        <v>220</v>
      </c>
    </row>
    <row r="199" spans="1:6" x14ac:dyDescent="0.25">
      <c r="A199">
        <v>415</v>
      </c>
      <c r="B199" t="s">
        <v>495</v>
      </c>
      <c r="C199" s="74" t="s">
        <v>496</v>
      </c>
      <c r="D199" s="79" t="s">
        <v>18</v>
      </c>
      <c r="E199">
        <v>6</v>
      </c>
      <c r="F199">
        <v>200</v>
      </c>
    </row>
    <row r="200" spans="1:6" x14ac:dyDescent="0.25">
      <c r="A200">
        <v>417</v>
      </c>
      <c r="B200" t="s">
        <v>497</v>
      </c>
      <c r="C200" s="74" t="s">
        <v>498</v>
      </c>
      <c r="D200" s="79" t="s">
        <v>18</v>
      </c>
      <c r="E200">
        <v>6</v>
      </c>
      <c r="F200">
        <v>240</v>
      </c>
    </row>
    <row r="201" spans="1:6" x14ac:dyDescent="0.25">
      <c r="A201">
        <v>419</v>
      </c>
      <c r="B201" t="s">
        <v>499</v>
      </c>
      <c r="C201" s="74" t="s">
        <v>500</v>
      </c>
      <c r="D201" s="79" t="s">
        <v>18</v>
      </c>
      <c r="E201">
        <v>6</v>
      </c>
      <c r="F201" s="75">
        <v>8111.54</v>
      </c>
    </row>
    <row r="202" spans="1:6" x14ac:dyDescent="0.25">
      <c r="A202">
        <v>421</v>
      </c>
      <c r="B202" t="s">
        <v>501</v>
      </c>
      <c r="C202" s="74" t="s">
        <v>502</v>
      </c>
      <c r="D202" s="79" t="s">
        <v>18</v>
      </c>
      <c r="E202">
        <v>6</v>
      </c>
      <c r="F202">
        <v>200</v>
      </c>
    </row>
    <row r="203" spans="1:6" x14ac:dyDescent="0.25">
      <c r="A203">
        <v>423</v>
      </c>
      <c r="B203" t="s">
        <v>503</v>
      </c>
      <c r="C203" s="74" t="s">
        <v>504</v>
      </c>
      <c r="D203" s="79" t="s">
        <v>18</v>
      </c>
      <c r="E203">
        <v>6</v>
      </c>
      <c r="F203">
        <v>100</v>
      </c>
    </row>
    <row r="204" spans="1:6" x14ac:dyDescent="0.25">
      <c r="A204">
        <v>425</v>
      </c>
      <c r="B204" t="s">
        <v>505</v>
      </c>
      <c r="C204" s="74" t="s">
        <v>506</v>
      </c>
      <c r="D204" s="79" t="s">
        <v>18</v>
      </c>
      <c r="E204">
        <v>6</v>
      </c>
      <c r="F204">
        <v>100</v>
      </c>
    </row>
    <row r="205" spans="1:6" x14ac:dyDescent="0.25">
      <c r="A205">
        <v>427</v>
      </c>
      <c r="B205" t="s">
        <v>507</v>
      </c>
      <c r="C205" s="74" t="s">
        <v>508</v>
      </c>
      <c r="D205" s="79" t="s">
        <v>18</v>
      </c>
      <c r="E205">
        <v>6</v>
      </c>
      <c r="F205">
        <v>200</v>
      </c>
    </row>
    <row r="206" spans="1:6" x14ac:dyDescent="0.25">
      <c r="A206">
        <v>429</v>
      </c>
      <c r="B206" t="s">
        <v>509</v>
      </c>
      <c r="C206" s="74" t="s">
        <v>510</v>
      </c>
      <c r="D206" s="79" t="s">
        <v>18</v>
      </c>
      <c r="E206">
        <v>6</v>
      </c>
      <c r="F206">
        <v>100</v>
      </c>
    </row>
    <row r="207" spans="1:6" x14ac:dyDescent="0.25">
      <c r="A207">
        <v>431</v>
      </c>
      <c r="B207" t="s">
        <v>511</v>
      </c>
      <c r="C207" s="74" t="s">
        <v>512</v>
      </c>
      <c r="D207" s="79" t="s">
        <v>18</v>
      </c>
      <c r="E207">
        <v>6</v>
      </c>
      <c r="F207">
        <v>200</v>
      </c>
    </row>
    <row r="208" spans="1:6" x14ac:dyDescent="0.25">
      <c r="A208">
        <v>433</v>
      </c>
      <c r="B208" t="s">
        <v>513</v>
      </c>
      <c r="C208" s="74" t="s">
        <v>514</v>
      </c>
      <c r="D208" s="79" t="s">
        <v>18</v>
      </c>
      <c r="E208">
        <v>6</v>
      </c>
      <c r="F208">
        <v>200</v>
      </c>
    </row>
    <row r="209" spans="1:6" x14ac:dyDescent="0.25">
      <c r="A209">
        <v>435</v>
      </c>
      <c r="B209" t="s">
        <v>515</v>
      </c>
      <c r="C209" s="74" t="s">
        <v>516</v>
      </c>
      <c r="D209" s="79" t="s">
        <v>18</v>
      </c>
      <c r="E209">
        <v>6</v>
      </c>
      <c r="F209">
        <v>240</v>
      </c>
    </row>
    <row r="210" spans="1:6" x14ac:dyDescent="0.25">
      <c r="A210">
        <v>437</v>
      </c>
      <c r="B210" t="s">
        <v>517</v>
      </c>
      <c r="C210" s="74" t="s">
        <v>518</v>
      </c>
      <c r="D210" s="79" t="s">
        <v>18</v>
      </c>
      <c r="E210">
        <v>6</v>
      </c>
      <c r="F210">
        <v>150</v>
      </c>
    </row>
    <row r="211" spans="1:6" x14ac:dyDescent="0.25">
      <c r="A211">
        <v>439</v>
      </c>
      <c r="B211" t="s">
        <v>519</v>
      </c>
      <c r="C211" s="74" t="s">
        <v>520</v>
      </c>
      <c r="D211" s="79" t="s">
        <v>18</v>
      </c>
      <c r="E211">
        <v>6</v>
      </c>
      <c r="F211">
        <v>110</v>
      </c>
    </row>
    <row r="212" spans="1:6" x14ac:dyDescent="0.25">
      <c r="A212">
        <v>441</v>
      </c>
      <c r="B212" t="s">
        <v>521</v>
      </c>
      <c r="C212" s="74" t="s">
        <v>522</v>
      </c>
      <c r="D212" s="79" t="s">
        <v>18</v>
      </c>
      <c r="E212">
        <v>6</v>
      </c>
      <c r="F212">
        <v>200</v>
      </c>
    </row>
    <row r="213" spans="1:6" x14ac:dyDescent="0.25">
      <c r="A213">
        <v>443</v>
      </c>
      <c r="B213" t="s">
        <v>523</v>
      </c>
      <c r="C213" s="74" t="s">
        <v>524</v>
      </c>
      <c r="D213" s="79" t="s">
        <v>18</v>
      </c>
      <c r="E213">
        <v>6</v>
      </c>
      <c r="F213">
        <v>80</v>
      </c>
    </row>
    <row r="214" spans="1:6" x14ac:dyDescent="0.25">
      <c r="A214">
        <v>445</v>
      </c>
      <c r="B214" t="s">
        <v>525</v>
      </c>
      <c r="C214" s="74" t="s">
        <v>526</v>
      </c>
      <c r="D214" s="79" t="s">
        <v>18</v>
      </c>
      <c r="E214">
        <v>6</v>
      </c>
      <c r="F214">
        <v>300</v>
      </c>
    </row>
    <row r="215" spans="1:6" x14ac:dyDescent="0.25">
      <c r="A215">
        <v>447</v>
      </c>
      <c r="B215" t="s">
        <v>527</v>
      </c>
      <c r="C215" s="74" t="s">
        <v>528</v>
      </c>
      <c r="D215" s="79" t="s">
        <v>18</v>
      </c>
      <c r="E215">
        <v>6</v>
      </c>
      <c r="F215">
        <v>200</v>
      </c>
    </row>
    <row r="216" spans="1:6" x14ac:dyDescent="0.25">
      <c r="A216">
        <v>449</v>
      </c>
      <c r="B216" t="s">
        <v>529</v>
      </c>
      <c r="C216" s="74" t="s">
        <v>530</v>
      </c>
      <c r="D216" s="79" t="s">
        <v>18</v>
      </c>
      <c r="E216">
        <v>6</v>
      </c>
      <c r="F216">
        <v>450</v>
      </c>
    </row>
    <row r="217" spans="1:6" x14ac:dyDescent="0.25">
      <c r="A217">
        <v>451</v>
      </c>
      <c r="B217" t="s">
        <v>531</v>
      </c>
      <c r="C217" s="74" t="s">
        <v>532</v>
      </c>
      <c r="D217" s="79" t="s">
        <v>18</v>
      </c>
      <c r="E217">
        <v>6</v>
      </c>
      <c r="F217">
        <v>140</v>
      </c>
    </row>
    <row r="218" spans="1:6" x14ac:dyDescent="0.25">
      <c r="A218">
        <v>453</v>
      </c>
      <c r="B218" t="s">
        <v>533</v>
      </c>
      <c r="C218" s="74" t="s">
        <v>534</v>
      </c>
      <c r="D218" s="79" t="s">
        <v>18</v>
      </c>
      <c r="E218">
        <v>6</v>
      </c>
      <c r="F218">
        <v>150</v>
      </c>
    </row>
    <row r="219" spans="1:6" x14ac:dyDescent="0.25">
      <c r="A219">
        <v>455</v>
      </c>
      <c r="B219" t="s">
        <v>535</v>
      </c>
      <c r="C219" s="74" t="s">
        <v>536</v>
      </c>
      <c r="D219" s="79" t="s">
        <v>18</v>
      </c>
      <c r="E219">
        <v>6</v>
      </c>
      <c r="F219">
        <v>200</v>
      </c>
    </row>
    <row r="220" spans="1:6" x14ac:dyDescent="0.25">
      <c r="A220">
        <v>457</v>
      </c>
      <c r="B220" t="s">
        <v>537</v>
      </c>
      <c r="C220" s="74" t="s">
        <v>538</v>
      </c>
      <c r="D220" s="79" t="s">
        <v>18</v>
      </c>
      <c r="E220">
        <v>6</v>
      </c>
      <c r="F220">
        <v>200</v>
      </c>
    </row>
    <row r="221" spans="1:6" x14ac:dyDescent="0.25">
      <c r="A221">
        <v>459</v>
      </c>
      <c r="B221" t="s">
        <v>539</v>
      </c>
      <c r="C221" s="74" t="s">
        <v>540</v>
      </c>
      <c r="D221" s="79" t="s">
        <v>18</v>
      </c>
      <c r="E221">
        <v>6</v>
      </c>
      <c r="F221">
        <v>200</v>
      </c>
    </row>
    <row r="222" spans="1:6" x14ac:dyDescent="0.25">
      <c r="A222">
        <v>461</v>
      </c>
      <c r="B222" t="s">
        <v>541</v>
      </c>
      <c r="C222" s="74" t="s">
        <v>542</v>
      </c>
      <c r="D222" s="79" t="s">
        <v>18</v>
      </c>
      <c r="E222">
        <v>6</v>
      </c>
      <c r="F222">
        <v>150</v>
      </c>
    </row>
    <row r="223" spans="1:6" x14ac:dyDescent="0.25">
      <c r="A223">
        <v>463</v>
      </c>
      <c r="B223" t="s">
        <v>543</v>
      </c>
      <c r="C223" s="74" t="s">
        <v>544</v>
      </c>
      <c r="D223" s="79" t="s">
        <v>18</v>
      </c>
      <c r="E223">
        <v>6</v>
      </c>
      <c r="F223">
        <v>140</v>
      </c>
    </row>
    <row r="224" spans="1:6" x14ac:dyDescent="0.25">
      <c r="A224">
        <v>465</v>
      </c>
      <c r="B224" t="s">
        <v>545</v>
      </c>
      <c r="C224" s="74" t="s">
        <v>546</v>
      </c>
      <c r="D224" s="79" t="s">
        <v>18</v>
      </c>
      <c r="E224">
        <v>6</v>
      </c>
      <c r="F224">
        <v>120</v>
      </c>
    </row>
    <row r="225" spans="1:6" x14ac:dyDescent="0.25">
      <c r="A225">
        <v>467</v>
      </c>
      <c r="B225" t="s">
        <v>547</v>
      </c>
      <c r="C225" s="74" t="s">
        <v>548</v>
      </c>
      <c r="D225" s="79" t="s">
        <v>18</v>
      </c>
      <c r="E225">
        <v>6</v>
      </c>
      <c r="F225">
        <v>117.2</v>
      </c>
    </row>
    <row r="226" spans="1:6" x14ac:dyDescent="0.25">
      <c r="A226">
        <v>469</v>
      </c>
      <c r="B226" t="s">
        <v>549</v>
      </c>
      <c r="C226" s="74" t="s">
        <v>550</v>
      </c>
      <c r="D226" s="79" t="s">
        <v>18</v>
      </c>
      <c r="E226">
        <v>6</v>
      </c>
      <c r="F226">
        <v>240</v>
      </c>
    </row>
    <row r="227" spans="1:6" x14ac:dyDescent="0.25">
      <c r="A227">
        <v>471</v>
      </c>
      <c r="B227" t="s">
        <v>551</v>
      </c>
      <c r="C227" s="74" t="s">
        <v>552</v>
      </c>
      <c r="D227" s="79" t="s">
        <v>18</v>
      </c>
      <c r="E227">
        <v>6</v>
      </c>
      <c r="F227">
        <v>200</v>
      </c>
    </row>
    <row r="228" spans="1:6" x14ac:dyDescent="0.25">
      <c r="A228">
        <v>473</v>
      </c>
      <c r="B228" t="s">
        <v>553</v>
      </c>
      <c r="C228" s="74" t="s">
        <v>554</v>
      </c>
      <c r="D228" s="79" t="s">
        <v>18</v>
      </c>
      <c r="E228">
        <v>6</v>
      </c>
      <c r="F228">
        <v>260</v>
      </c>
    </row>
    <row r="229" spans="1:6" x14ac:dyDescent="0.25">
      <c r="A229">
        <v>475</v>
      </c>
      <c r="B229" t="s">
        <v>555</v>
      </c>
      <c r="C229" s="74" t="s">
        <v>556</v>
      </c>
      <c r="D229" s="79" t="s">
        <v>18</v>
      </c>
      <c r="E229">
        <v>6</v>
      </c>
      <c r="F229">
        <v>200</v>
      </c>
    </row>
    <row r="230" spans="1:6" x14ac:dyDescent="0.25">
      <c r="A230">
        <v>477</v>
      </c>
      <c r="B230" t="s">
        <v>557</v>
      </c>
      <c r="C230" s="74" t="s">
        <v>558</v>
      </c>
      <c r="D230" s="79" t="s">
        <v>18</v>
      </c>
      <c r="E230">
        <v>6</v>
      </c>
      <c r="F230">
        <v>300</v>
      </c>
    </row>
    <row r="231" spans="1:6" x14ac:dyDescent="0.25">
      <c r="A231">
        <v>479</v>
      </c>
      <c r="B231" t="s">
        <v>559</v>
      </c>
      <c r="C231" s="74" t="s">
        <v>560</v>
      </c>
      <c r="D231" s="79" t="s">
        <v>18</v>
      </c>
      <c r="E231">
        <v>6</v>
      </c>
      <c r="F231">
        <v>200</v>
      </c>
    </row>
    <row r="232" spans="1:6" x14ac:dyDescent="0.25">
      <c r="A232">
        <v>481</v>
      </c>
      <c r="B232" t="s">
        <v>561</v>
      </c>
      <c r="C232" s="74" t="s">
        <v>562</v>
      </c>
      <c r="D232" s="79" t="s">
        <v>18</v>
      </c>
      <c r="E232">
        <v>6</v>
      </c>
      <c r="F232">
        <v>320</v>
      </c>
    </row>
    <row r="233" spans="1:6" x14ac:dyDescent="0.25">
      <c r="A233">
        <v>483</v>
      </c>
      <c r="B233" t="s">
        <v>563</v>
      </c>
      <c r="C233" s="74" t="s">
        <v>564</v>
      </c>
      <c r="D233" s="79" t="s">
        <v>18</v>
      </c>
      <c r="E233">
        <v>6</v>
      </c>
      <c r="F233">
        <v>160</v>
      </c>
    </row>
    <row r="234" spans="1:6" x14ac:dyDescent="0.25">
      <c r="A234">
        <v>485</v>
      </c>
      <c r="B234" t="s">
        <v>565</v>
      </c>
      <c r="C234" s="74" t="s">
        <v>566</v>
      </c>
      <c r="D234" s="79" t="s">
        <v>18</v>
      </c>
      <c r="E234">
        <v>6</v>
      </c>
      <c r="F234">
        <v>140</v>
      </c>
    </row>
    <row r="235" spans="1:6" x14ac:dyDescent="0.25">
      <c r="A235">
        <v>487</v>
      </c>
      <c r="B235" t="s">
        <v>567</v>
      </c>
      <c r="C235" s="74" t="s">
        <v>568</v>
      </c>
      <c r="D235" s="79" t="s">
        <v>18</v>
      </c>
      <c r="E235">
        <v>6</v>
      </c>
      <c r="F235">
        <v>280</v>
      </c>
    </row>
    <row r="236" spans="1:6" x14ac:dyDescent="0.25">
      <c r="A236">
        <v>489</v>
      </c>
      <c r="B236" t="s">
        <v>569</v>
      </c>
      <c r="C236" s="74" t="s">
        <v>570</v>
      </c>
      <c r="D236" s="79" t="s">
        <v>18</v>
      </c>
      <c r="E236">
        <v>6</v>
      </c>
      <c r="F236">
        <v>200</v>
      </c>
    </row>
    <row r="237" spans="1:6" x14ac:dyDescent="0.25">
      <c r="A237">
        <v>491</v>
      </c>
      <c r="B237" t="s">
        <v>571</v>
      </c>
      <c r="C237" s="74" t="s">
        <v>572</v>
      </c>
      <c r="D237" s="79" t="s">
        <v>18</v>
      </c>
      <c r="E237">
        <v>6</v>
      </c>
      <c r="F237">
        <v>150</v>
      </c>
    </row>
    <row r="238" spans="1:6" x14ac:dyDescent="0.25">
      <c r="A238">
        <v>493</v>
      </c>
      <c r="B238" t="s">
        <v>573</v>
      </c>
      <c r="C238" s="74" t="s">
        <v>574</v>
      </c>
      <c r="D238" s="79" t="s">
        <v>18</v>
      </c>
      <c r="E238">
        <v>6</v>
      </c>
      <c r="F238">
        <v>300</v>
      </c>
    </row>
    <row r="239" spans="1:6" x14ac:dyDescent="0.25">
      <c r="A239">
        <v>495</v>
      </c>
      <c r="B239" t="s">
        <v>575</v>
      </c>
      <c r="C239" s="74" t="s">
        <v>576</v>
      </c>
      <c r="D239" s="79" t="s">
        <v>18</v>
      </c>
      <c r="E239">
        <v>6</v>
      </c>
      <c r="F239">
        <v>330</v>
      </c>
    </row>
    <row r="240" spans="1:6" x14ac:dyDescent="0.25">
      <c r="A240">
        <v>497</v>
      </c>
      <c r="B240" t="s">
        <v>577</v>
      </c>
      <c r="C240" s="74" t="s">
        <v>578</v>
      </c>
      <c r="D240" s="79" t="s">
        <v>18</v>
      </c>
      <c r="E240">
        <v>6</v>
      </c>
      <c r="F240">
        <v>857.54</v>
      </c>
    </row>
    <row r="241" spans="1:6" x14ac:dyDescent="0.25">
      <c r="A241">
        <v>499</v>
      </c>
      <c r="B241" t="s">
        <v>579</v>
      </c>
      <c r="C241" s="74" t="s">
        <v>580</v>
      </c>
      <c r="D241" s="79" t="s">
        <v>18</v>
      </c>
      <c r="E241">
        <v>6</v>
      </c>
      <c r="F241">
        <v>120</v>
      </c>
    </row>
    <row r="242" spans="1:6" x14ac:dyDescent="0.25">
      <c r="A242">
        <v>501</v>
      </c>
      <c r="B242" t="s">
        <v>581</v>
      </c>
      <c r="C242" s="74" t="s">
        <v>582</v>
      </c>
      <c r="D242" s="79" t="s">
        <v>18</v>
      </c>
      <c r="E242">
        <v>6</v>
      </c>
      <c r="F242">
        <v>180</v>
      </c>
    </row>
    <row r="243" spans="1:6" x14ac:dyDescent="0.25">
      <c r="A243">
        <v>503</v>
      </c>
      <c r="B243" t="s">
        <v>583</v>
      </c>
      <c r="C243" s="74" t="s">
        <v>584</v>
      </c>
      <c r="D243" s="79" t="s">
        <v>18</v>
      </c>
      <c r="E243">
        <v>6</v>
      </c>
      <c r="F243">
        <v>800</v>
      </c>
    </row>
    <row r="244" spans="1:6" x14ac:dyDescent="0.25">
      <c r="A244">
        <v>505</v>
      </c>
      <c r="B244" t="s">
        <v>585</v>
      </c>
      <c r="C244" s="74" t="s">
        <v>586</v>
      </c>
      <c r="D244" s="79" t="s">
        <v>18</v>
      </c>
      <c r="E244">
        <v>6</v>
      </c>
      <c r="F244">
        <v>150</v>
      </c>
    </row>
    <row r="245" spans="1:6" x14ac:dyDescent="0.25">
      <c r="A245">
        <v>507</v>
      </c>
      <c r="B245" t="s">
        <v>587</v>
      </c>
      <c r="C245" s="74" t="s">
        <v>588</v>
      </c>
      <c r="D245" s="79" t="s">
        <v>18</v>
      </c>
      <c r="E245">
        <v>6</v>
      </c>
      <c r="F245">
        <v>70</v>
      </c>
    </row>
    <row r="246" spans="1:6" x14ac:dyDescent="0.25">
      <c r="A246">
        <v>509</v>
      </c>
      <c r="B246" t="s">
        <v>589</v>
      </c>
      <c r="C246" s="74" t="s">
        <v>590</v>
      </c>
      <c r="D246" s="79" t="s">
        <v>18</v>
      </c>
      <c r="E246">
        <v>6</v>
      </c>
      <c r="F246">
        <v>180</v>
      </c>
    </row>
    <row r="247" spans="1:6" x14ac:dyDescent="0.25">
      <c r="A247">
        <v>511</v>
      </c>
      <c r="B247" t="s">
        <v>591</v>
      </c>
      <c r="C247" s="74" t="s">
        <v>592</v>
      </c>
      <c r="D247" s="79" t="s">
        <v>18</v>
      </c>
      <c r="E247">
        <v>6</v>
      </c>
      <c r="F247">
        <v>500</v>
      </c>
    </row>
    <row r="248" spans="1:6" x14ac:dyDescent="0.25">
      <c r="A248">
        <v>513</v>
      </c>
      <c r="B248" t="s">
        <v>593</v>
      </c>
      <c r="C248" s="74" t="s">
        <v>594</v>
      </c>
      <c r="D248" s="79" t="s">
        <v>18</v>
      </c>
      <c r="E248">
        <v>6</v>
      </c>
      <c r="F248">
        <v>200</v>
      </c>
    </row>
    <row r="249" spans="1:6" x14ac:dyDescent="0.25">
      <c r="A249">
        <v>515</v>
      </c>
      <c r="B249" t="s">
        <v>595</v>
      </c>
      <c r="C249" s="74" t="s">
        <v>596</v>
      </c>
      <c r="D249" s="79" t="s">
        <v>18</v>
      </c>
      <c r="E249">
        <v>6</v>
      </c>
      <c r="F249" s="75">
        <v>1000</v>
      </c>
    </row>
    <row r="250" spans="1:6" x14ac:dyDescent="0.25">
      <c r="A250">
        <v>517</v>
      </c>
      <c r="B250" t="s">
        <v>597</v>
      </c>
      <c r="C250" s="74" t="s">
        <v>598</v>
      </c>
      <c r="D250" s="79" t="s">
        <v>18</v>
      </c>
      <c r="E250">
        <v>6</v>
      </c>
      <c r="F250">
        <v>200</v>
      </c>
    </row>
    <row r="251" spans="1:6" x14ac:dyDescent="0.25">
      <c r="A251">
        <v>519</v>
      </c>
      <c r="B251" t="s">
        <v>599</v>
      </c>
      <c r="C251" s="74" t="s">
        <v>600</v>
      </c>
      <c r="D251" s="79" t="s">
        <v>18</v>
      </c>
      <c r="E251">
        <v>6</v>
      </c>
      <c r="F251">
        <v>160</v>
      </c>
    </row>
    <row r="252" spans="1:6" x14ac:dyDescent="0.25">
      <c r="A252">
        <v>521</v>
      </c>
      <c r="B252" t="s">
        <v>601</v>
      </c>
      <c r="C252" s="74" t="s">
        <v>602</v>
      </c>
      <c r="D252" s="79" t="s">
        <v>18</v>
      </c>
      <c r="E252">
        <v>6</v>
      </c>
      <c r="F252">
        <v>160</v>
      </c>
    </row>
    <row r="253" spans="1:6" x14ac:dyDescent="0.25">
      <c r="A253">
        <v>523</v>
      </c>
      <c r="B253" t="s">
        <v>603</v>
      </c>
      <c r="C253" s="74" t="s">
        <v>604</v>
      </c>
      <c r="D253" s="79" t="s">
        <v>18</v>
      </c>
      <c r="E253">
        <v>6</v>
      </c>
      <c r="F253">
        <v>600</v>
      </c>
    </row>
    <row r="254" spans="1:6" x14ac:dyDescent="0.25">
      <c r="A254">
        <v>525</v>
      </c>
      <c r="B254" t="s">
        <v>605</v>
      </c>
      <c r="C254" s="74" t="s">
        <v>606</v>
      </c>
      <c r="D254" s="79" t="s">
        <v>18</v>
      </c>
      <c r="E254">
        <v>6</v>
      </c>
      <c r="F254">
        <v>500</v>
      </c>
    </row>
    <row r="255" spans="1:6" x14ac:dyDescent="0.25">
      <c r="A255">
        <v>527</v>
      </c>
      <c r="B255" t="s">
        <v>607</v>
      </c>
      <c r="C255" s="74" t="s">
        <v>608</v>
      </c>
      <c r="D255" s="79" t="s">
        <v>18</v>
      </c>
      <c r="E255">
        <v>6</v>
      </c>
      <c r="F255">
        <v>400</v>
      </c>
    </row>
    <row r="256" spans="1:6" x14ac:dyDescent="0.25">
      <c r="A256">
        <v>529</v>
      </c>
      <c r="B256" t="s">
        <v>609</v>
      </c>
      <c r="C256" s="74" t="s">
        <v>610</v>
      </c>
      <c r="D256" s="79" t="s">
        <v>18</v>
      </c>
      <c r="E256">
        <v>6</v>
      </c>
      <c r="F256">
        <v>300</v>
      </c>
    </row>
    <row r="257" spans="1:6" x14ac:dyDescent="0.25">
      <c r="A257">
        <v>531</v>
      </c>
      <c r="B257" t="s">
        <v>611</v>
      </c>
      <c r="C257" s="74" t="s">
        <v>612</v>
      </c>
      <c r="D257" s="79" t="s">
        <v>18</v>
      </c>
      <c r="E257">
        <v>6</v>
      </c>
      <c r="F257">
        <v>687.67</v>
      </c>
    </row>
    <row r="258" spans="1:6" x14ac:dyDescent="0.25">
      <c r="A258">
        <v>533</v>
      </c>
      <c r="B258" t="s">
        <v>613</v>
      </c>
      <c r="C258" s="74" t="s">
        <v>614</v>
      </c>
      <c r="D258" s="79" t="s">
        <v>18</v>
      </c>
      <c r="E258">
        <v>6</v>
      </c>
      <c r="F258">
        <v>260</v>
      </c>
    </row>
    <row r="259" spans="1:6" x14ac:dyDescent="0.25">
      <c r="A259">
        <v>535</v>
      </c>
      <c r="B259" t="s">
        <v>615</v>
      </c>
      <c r="C259" s="74" t="s">
        <v>616</v>
      </c>
      <c r="D259" s="79" t="s">
        <v>18</v>
      </c>
      <c r="E259">
        <v>6</v>
      </c>
      <c r="F259">
        <v>240</v>
      </c>
    </row>
    <row r="260" spans="1:6" x14ac:dyDescent="0.25">
      <c r="A260">
        <v>537</v>
      </c>
      <c r="B260" t="s">
        <v>617</v>
      </c>
      <c r="C260" s="74" t="s">
        <v>618</v>
      </c>
      <c r="D260" s="79" t="s">
        <v>18</v>
      </c>
      <c r="E260">
        <v>6</v>
      </c>
      <c r="F260">
        <v>120</v>
      </c>
    </row>
    <row r="261" spans="1:6" x14ac:dyDescent="0.25">
      <c r="A261">
        <v>539</v>
      </c>
      <c r="B261" t="s">
        <v>619</v>
      </c>
      <c r="C261" s="74" t="s">
        <v>620</v>
      </c>
      <c r="D261" s="79" t="s">
        <v>18</v>
      </c>
      <c r="E261">
        <v>6</v>
      </c>
      <c r="F261">
        <v>400</v>
      </c>
    </row>
    <row r="262" spans="1:6" x14ac:dyDescent="0.25">
      <c r="A262">
        <v>541</v>
      </c>
      <c r="B262" t="s">
        <v>621</v>
      </c>
      <c r="C262" s="74" t="s">
        <v>622</v>
      </c>
      <c r="D262" s="79" t="s">
        <v>18</v>
      </c>
      <c r="E262">
        <v>6</v>
      </c>
      <c r="F262">
        <v>180</v>
      </c>
    </row>
    <row r="263" spans="1:6" x14ac:dyDescent="0.25">
      <c r="A263">
        <v>543</v>
      </c>
      <c r="B263" t="s">
        <v>623</v>
      </c>
      <c r="C263" s="74" t="s">
        <v>624</v>
      </c>
      <c r="D263" s="79" t="s">
        <v>18</v>
      </c>
      <c r="E263">
        <v>6</v>
      </c>
      <c r="F263">
        <v>180</v>
      </c>
    </row>
    <row r="264" spans="1:6" x14ac:dyDescent="0.25">
      <c r="A264">
        <v>545</v>
      </c>
      <c r="B264" t="s">
        <v>625</v>
      </c>
      <c r="C264" s="74" t="s">
        <v>626</v>
      </c>
      <c r="D264" s="79" t="s">
        <v>18</v>
      </c>
      <c r="E264">
        <v>6</v>
      </c>
      <c r="F264">
        <v>120</v>
      </c>
    </row>
    <row r="265" spans="1:6" x14ac:dyDescent="0.25">
      <c r="A265">
        <v>547</v>
      </c>
      <c r="B265" t="s">
        <v>627</v>
      </c>
      <c r="C265" s="74" t="s">
        <v>628</v>
      </c>
      <c r="D265" s="79" t="s">
        <v>18</v>
      </c>
      <c r="E265">
        <v>6</v>
      </c>
      <c r="F265">
        <v>200</v>
      </c>
    </row>
    <row r="266" spans="1:6" x14ac:dyDescent="0.25">
      <c r="A266">
        <v>549</v>
      </c>
      <c r="B266" t="s">
        <v>629</v>
      </c>
      <c r="C266" s="74" t="s">
        <v>630</v>
      </c>
      <c r="D266" s="79" t="s">
        <v>18</v>
      </c>
      <c r="E266">
        <v>6</v>
      </c>
      <c r="F266">
        <v>100</v>
      </c>
    </row>
    <row r="267" spans="1:6" x14ac:dyDescent="0.25">
      <c r="A267">
        <v>551</v>
      </c>
      <c r="B267" t="s">
        <v>631</v>
      </c>
      <c r="C267" s="74" t="s">
        <v>632</v>
      </c>
      <c r="D267" s="79" t="s">
        <v>18</v>
      </c>
      <c r="E267">
        <v>6</v>
      </c>
      <c r="F267">
        <v>260</v>
      </c>
    </row>
    <row r="268" spans="1:6" x14ac:dyDescent="0.25">
      <c r="A268">
        <v>553</v>
      </c>
      <c r="B268" t="s">
        <v>633</v>
      </c>
      <c r="C268" s="74" t="s">
        <v>634</v>
      </c>
      <c r="D268" s="79" t="s">
        <v>18</v>
      </c>
      <c r="E268">
        <v>6</v>
      </c>
      <c r="F268">
        <v>360</v>
      </c>
    </row>
    <row r="269" spans="1:6" x14ac:dyDescent="0.25">
      <c r="A269">
        <v>555</v>
      </c>
      <c r="B269" t="s">
        <v>635</v>
      </c>
      <c r="C269" s="74" t="s">
        <v>636</v>
      </c>
      <c r="D269" s="79" t="s">
        <v>18</v>
      </c>
      <c r="E269">
        <v>6</v>
      </c>
      <c r="F269">
        <v>300</v>
      </c>
    </row>
    <row r="270" spans="1:6" x14ac:dyDescent="0.25">
      <c r="A270">
        <v>557</v>
      </c>
      <c r="B270" t="s">
        <v>637</v>
      </c>
      <c r="C270" s="74" t="s">
        <v>638</v>
      </c>
      <c r="D270" s="79" t="s">
        <v>18</v>
      </c>
      <c r="E270">
        <v>6</v>
      </c>
      <c r="F270">
        <v>170</v>
      </c>
    </row>
    <row r="271" spans="1:6" x14ac:dyDescent="0.25">
      <c r="A271">
        <v>559</v>
      </c>
      <c r="B271" t="s">
        <v>639</v>
      </c>
      <c r="C271" s="74" t="s">
        <v>640</v>
      </c>
      <c r="D271" s="79" t="s">
        <v>18</v>
      </c>
      <c r="E271">
        <v>6</v>
      </c>
      <c r="F271">
        <v>400</v>
      </c>
    </row>
    <row r="272" spans="1:6" x14ac:dyDescent="0.25">
      <c r="A272">
        <v>561</v>
      </c>
      <c r="B272" t="s">
        <v>641</v>
      </c>
      <c r="C272" s="74" t="s">
        <v>642</v>
      </c>
      <c r="D272" s="79" t="s">
        <v>18</v>
      </c>
      <c r="E272">
        <v>6</v>
      </c>
      <c r="F272">
        <v>240</v>
      </c>
    </row>
    <row r="273" spans="1:6" x14ac:dyDescent="0.25">
      <c r="A273">
        <v>563</v>
      </c>
      <c r="B273" t="s">
        <v>643</v>
      </c>
      <c r="C273" s="74" t="s">
        <v>644</v>
      </c>
      <c r="D273" s="79" t="s">
        <v>18</v>
      </c>
      <c r="E273">
        <v>6</v>
      </c>
      <c r="F273">
        <v>200</v>
      </c>
    </row>
    <row r="274" spans="1:6" x14ac:dyDescent="0.25">
      <c r="A274">
        <v>565</v>
      </c>
      <c r="B274" t="s">
        <v>645</v>
      </c>
      <c r="C274" s="74" t="s">
        <v>646</v>
      </c>
      <c r="D274" s="79" t="s">
        <v>18</v>
      </c>
      <c r="E274">
        <v>6</v>
      </c>
      <c r="F274">
        <v>200</v>
      </c>
    </row>
    <row r="275" spans="1:6" x14ac:dyDescent="0.25">
      <c r="A275">
        <v>567</v>
      </c>
      <c r="B275" t="s">
        <v>647</v>
      </c>
      <c r="C275" s="74" t="s">
        <v>648</v>
      </c>
      <c r="D275" s="79" t="s">
        <v>18</v>
      </c>
      <c r="E275">
        <v>6</v>
      </c>
      <c r="F275">
        <v>260</v>
      </c>
    </row>
    <row r="276" spans="1:6" x14ac:dyDescent="0.25">
      <c r="A276">
        <v>569</v>
      </c>
      <c r="B276" t="s">
        <v>649</v>
      </c>
      <c r="C276" s="74" t="s">
        <v>650</v>
      </c>
      <c r="D276" s="79" t="s">
        <v>18</v>
      </c>
      <c r="E276">
        <v>6</v>
      </c>
      <c r="F276">
        <v>130</v>
      </c>
    </row>
    <row r="277" spans="1:6" x14ac:dyDescent="0.25">
      <c r="A277">
        <v>571</v>
      </c>
      <c r="B277" t="s">
        <v>651</v>
      </c>
      <c r="C277" s="74" t="s">
        <v>652</v>
      </c>
      <c r="D277" s="79" t="s">
        <v>18</v>
      </c>
      <c r="E277">
        <v>6</v>
      </c>
      <c r="F277">
        <v>300</v>
      </c>
    </row>
    <row r="278" spans="1:6" x14ac:dyDescent="0.25">
      <c r="A278">
        <v>573</v>
      </c>
      <c r="B278" t="s">
        <v>653</v>
      </c>
      <c r="C278" s="74" t="s">
        <v>654</v>
      </c>
      <c r="D278" s="79" t="s">
        <v>18</v>
      </c>
      <c r="E278">
        <v>6</v>
      </c>
      <c r="F278">
        <v>160</v>
      </c>
    </row>
    <row r="279" spans="1:6" x14ac:dyDescent="0.25">
      <c r="A279">
        <v>575</v>
      </c>
      <c r="B279" t="s">
        <v>655</v>
      </c>
      <c r="C279" s="74" t="s">
        <v>656</v>
      </c>
      <c r="D279" s="79" t="s">
        <v>18</v>
      </c>
      <c r="E279">
        <v>6</v>
      </c>
      <c r="F279">
        <v>120</v>
      </c>
    </row>
    <row r="280" spans="1:6" x14ac:dyDescent="0.25">
      <c r="A280">
        <v>577</v>
      </c>
      <c r="B280" t="s">
        <v>657</v>
      </c>
      <c r="C280" s="74" t="s">
        <v>658</v>
      </c>
      <c r="D280" s="79" t="s">
        <v>18</v>
      </c>
      <c r="E280">
        <v>6</v>
      </c>
      <c r="F280">
        <v>200</v>
      </c>
    </row>
    <row r="281" spans="1:6" x14ac:dyDescent="0.25">
      <c r="A281">
        <v>579</v>
      </c>
      <c r="B281" t="s">
        <v>659</v>
      </c>
      <c r="C281" s="74" t="s">
        <v>660</v>
      </c>
      <c r="D281" s="79" t="s">
        <v>18</v>
      </c>
      <c r="E281">
        <v>6</v>
      </c>
      <c r="F281">
        <v>300</v>
      </c>
    </row>
    <row r="282" spans="1:6" x14ac:dyDescent="0.25">
      <c r="A282">
        <v>581</v>
      </c>
      <c r="B282" t="s">
        <v>661</v>
      </c>
      <c r="C282" s="74" t="s">
        <v>662</v>
      </c>
      <c r="D282" s="79" t="s">
        <v>18</v>
      </c>
      <c r="E282">
        <v>6</v>
      </c>
      <c r="F282">
        <v>220</v>
      </c>
    </row>
    <row r="283" spans="1:6" x14ac:dyDescent="0.25">
      <c r="A283">
        <v>583</v>
      </c>
      <c r="B283" t="s">
        <v>663</v>
      </c>
      <c r="C283" s="74" t="s">
        <v>664</v>
      </c>
      <c r="D283" s="79" t="s">
        <v>18</v>
      </c>
      <c r="E283">
        <v>6</v>
      </c>
      <c r="F283">
        <v>360</v>
      </c>
    </row>
    <row r="284" spans="1:6" x14ac:dyDescent="0.25">
      <c r="A284">
        <v>585</v>
      </c>
      <c r="B284" t="s">
        <v>665</v>
      </c>
      <c r="C284" s="74" t="s">
        <v>666</v>
      </c>
      <c r="D284" s="79" t="s">
        <v>18</v>
      </c>
      <c r="E284">
        <v>6</v>
      </c>
      <c r="F284">
        <v>120</v>
      </c>
    </row>
    <row r="285" spans="1:6" x14ac:dyDescent="0.25">
      <c r="A285">
        <v>587</v>
      </c>
      <c r="B285" t="s">
        <v>667</v>
      </c>
      <c r="C285" s="74" t="s">
        <v>668</v>
      </c>
      <c r="D285" s="79" t="s">
        <v>18</v>
      </c>
      <c r="E285">
        <v>6</v>
      </c>
      <c r="F285" s="75">
        <v>1000</v>
      </c>
    </row>
    <row r="286" spans="1:6" x14ac:dyDescent="0.25">
      <c r="A286">
        <v>589</v>
      </c>
      <c r="B286" t="s">
        <v>669</v>
      </c>
      <c r="C286" s="74" t="s">
        <v>670</v>
      </c>
      <c r="D286" s="79" t="s">
        <v>18</v>
      </c>
      <c r="E286">
        <v>6</v>
      </c>
      <c r="F286">
        <v>300</v>
      </c>
    </row>
    <row r="287" spans="1:6" x14ac:dyDescent="0.25">
      <c r="A287">
        <v>591</v>
      </c>
      <c r="B287" t="s">
        <v>671</v>
      </c>
      <c r="C287" s="74" t="s">
        <v>672</v>
      </c>
      <c r="D287" s="79" t="s">
        <v>18</v>
      </c>
      <c r="E287">
        <v>6</v>
      </c>
      <c r="F287">
        <v>400</v>
      </c>
    </row>
    <row r="288" spans="1:6" x14ac:dyDescent="0.25">
      <c r="A288">
        <v>593</v>
      </c>
      <c r="B288" t="s">
        <v>673</v>
      </c>
      <c r="C288" s="74" t="s">
        <v>674</v>
      </c>
      <c r="D288" s="79" t="s">
        <v>18</v>
      </c>
      <c r="E288">
        <v>6</v>
      </c>
      <c r="F288">
        <v>300</v>
      </c>
    </row>
    <row r="289" spans="1:6" x14ac:dyDescent="0.25">
      <c r="A289">
        <v>595</v>
      </c>
      <c r="B289" t="s">
        <v>675</v>
      </c>
      <c r="C289" s="74" t="s">
        <v>676</v>
      </c>
      <c r="D289" s="79" t="s">
        <v>18</v>
      </c>
      <c r="E289">
        <v>6</v>
      </c>
      <c r="F289">
        <v>300</v>
      </c>
    </row>
    <row r="290" spans="1:6" x14ac:dyDescent="0.25">
      <c r="A290">
        <v>597</v>
      </c>
      <c r="B290" t="s">
        <v>677</v>
      </c>
      <c r="C290" s="74" t="s">
        <v>678</v>
      </c>
      <c r="D290" s="79" t="s">
        <v>18</v>
      </c>
      <c r="E290">
        <v>6</v>
      </c>
      <c r="F290">
        <v>240</v>
      </c>
    </row>
    <row r="291" spans="1:6" x14ac:dyDescent="0.25">
      <c r="A291">
        <v>599</v>
      </c>
      <c r="B291" t="s">
        <v>679</v>
      </c>
      <c r="C291" s="74" t="s">
        <v>680</v>
      </c>
      <c r="D291" s="79" t="s">
        <v>18</v>
      </c>
      <c r="E291">
        <v>6</v>
      </c>
      <c r="F291">
        <v>140</v>
      </c>
    </row>
    <row r="292" spans="1:6" x14ac:dyDescent="0.25">
      <c r="A292">
        <v>601</v>
      </c>
      <c r="B292" t="s">
        <v>681</v>
      </c>
      <c r="C292" s="74" t="s">
        <v>682</v>
      </c>
      <c r="D292" s="79" t="s">
        <v>18</v>
      </c>
      <c r="E292">
        <v>6</v>
      </c>
      <c r="F292">
        <v>400</v>
      </c>
    </row>
    <row r="293" spans="1:6" x14ac:dyDescent="0.25">
      <c r="A293">
        <v>603</v>
      </c>
      <c r="B293" t="s">
        <v>683</v>
      </c>
      <c r="C293" s="74" t="s">
        <v>684</v>
      </c>
      <c r="D293" s="79" t="s">
        <v>18</v>
      </c>
      <c r="E293">
        <v>6</v>
      </c>
      <c r="F293">
        <v>160</v>
      </c>
    </row>
    <row r="294" spans="1:6" x14ac:dyDescent="0.25">
      <c r="A294">
        <v>605</v>
      </c>
      <c r="B294" t="s">
        <v>685</v>
      </c>
      <c r="C294" s="74" t="s">
        <v>686</v>
      </c>
      <c r="D294" s="79" t="s">
        <v>18</v>
      </c>
      <c r="E294">
        <v>6</v>
      </c>
      <c r="F294">
        <v>260</v>
      </c>
    </row>
    <row r="295" spans="1:6" x14ac:dyDescent="0.25">
      <c r="A295">
        <v>607</v>
      </c>
      <c r="B295" t="s">
        <v>687</v>
      </c>
      <c r="C295" s="74" t="s">
        <v>688</v>
      </c>
      <c r="D295" s="79" t="s">
        <v>18</v>
      </c>
      <c r="E295">
        <v>6</v>
      </c>
      <c r="F295">
        <v>200</v>
      </c>
    </row>
    <row r="296" spans="1:6" x14ac:dyDescent="0.25">
      <c r="A296">
        <v>609</v>
      </c>
      <c r="B296" t="s">
        <v>689</v>
      </c>
      <c r="C296" s="74" t="s">
        <v>690</v>
      </c>
      <c r="D296" s="79" t="s">
        <v>18</v>
      </c>
      <c r="E296">
        <v>6</v>
      </c>
      <c r="F296">
        <v>100</v>
      </c>
    </row>
    <row r="297" spans="1:6" x14ac:dyDescent="0.25">
      <c r="A297">
        <v>611</v>
      </c>
      <c r="B297" t="s">
        <v>691</v>
      </c>
      <c r="C297" s="74" t="s">
        <v>692</v>
      </c>
      <c r="D297" s="79" t="s">
        <v>18</v>
      </c>
      <c r="E297">
        <v>6</v>
      </c>
      <c r="F297">
        <v>775</v>
      </c>
    </row>
    <row r="298" spans="1:6" x14ac:dyDescent="0.25">
      <c r="A298">
        <v>613</v>
      </c>
      <c r="B298" t="s">
        <v>693</v>
      </c>
      <c r="C298" s="74" t="s">
        <v>694</v>
      </c>
      <c r="D298" s="79" t="s">
        <v>18</v>
      </c>
      <c r="E298">
        <v>6</v>
      </c>
      <c r="F298">
        <v>220</v>
      </c>
    </row>
    <row r="299" spans="1:6" x14ac:dyDescent="0.25">
      <c r="A299">
        <v>615</v>
      </c>
      <c r="B299" t="s">
        <v>695</v>
      </c>
      <c r="C299" s="74" t="s">
        <v>696</v>
      </c>
      <c r="D299" s="79" t="s">
        <v>18</v>
      </c>
      <c r="E299">
        <v>6</v>
      </c>
      <c r="F299">
        <v>100</v>
      </c>
    </row>
    <row r="300" spans="1:6" x14ac:dyDescent="0.25">
      <c r="A300">
        <v>617</v>
      </c>
      <c r="B300" t="s">
        <v>697</v>
      </c>
      <c r="C300" s="74" t="s">
        <v>698</v>
      </c>
      <c r="D300" s="79" t="s">
        <v>18</v>
      </c>
      <c r="E300">
        <v>6</v>
      </c>
      <c r="F300">
        <v>360</v>
      </c>
    </row>
    <row r="301" spans="1:6" x14ac:dyDescent="0.25">
      <c r="A301">
        <v>619</v>
      </c>
      <c r="B301" t="s">
        <v>699</v>
      </c>
      <c r="C301" s="74" t="s">
        <v>700</v>
      </c>
      <c r="D301" s="79" t="s">
        <v>18</v>
      </c>
      <c r="E301">
        <v>6</v>
      </c>
      <c r="F301">
        <v>300</v>
      </c>
    </row>
    <row r="302" spans="1:6" x14ac:dyDescent="0.25">
      <c r="A302">
        <v>621</v>
      </c>
      <c r="B302" t="s">
        <v>701</v>
      </c>
      <c r="C302" s="74" t="s">
        <v>702</v>
      </c>
      <c r="D302" s="79" t="s">
        <v>18</v>
      </c>
      <c r="E302">
        <v>6</v>
      </c>
      <c r="F302">
        <v>259.2</v>
      </c>
    </row>
    <row r="303" spans="1:6" x14ac:dyDescent="0.25">
      <c r="A303">
        <v>623</v>
      </c>
      <c r="B303" t="s">
        <v>703</v>
      </c>
      <c r="C303" s="74" t="s">
        <v>704</v>
      </c>
      <c r="D303" s="79" t="s">
        <v>18</v>
      </c>
      <c r="E303">
        <v>6</v>
      </c>
      <c r="F303" s="75">
        <v>5200</v>
      </c>
    </row>
    <row r="304" spans="1:6" x14ac:dyDescent="0.25">
      <c r="A304">
        <v>625</v>
      </c>
      <c r="B304" t="s">
        <v>705</v>
      </c>
      <c r="C304" s="74" t="s">
        <v>706</v>
      </c>
      <c r="D304" s="79" t="s">
        <v>18</v>
      </c>
      <c r="E304">
        <v>6</v>
      </c>
      <c r="F304">
        <v>200</v>
      </c>
    </row>
    <row r="305" spans="1:6" x14ac:dyDescent="0.25">
      <c r="A305">
        <v>627</v>
      </c>
      <c r="B305" t="s">
        <v>707</v>
      </c>
      <c r="C305" s="74" t="s">
        <v>708</v>
      </c>
      <c r="D305" s="79" t="s">
        <v>18</v>
      </c>
      <c r="E305">
        <v>6</v>
      </c>
      <c r="F305" s="75">
        <v>129970</v>
      </c>
    </row>
    <row r="306" spans="1:6" x14ac:dyDescent="0.25">
      <c r="A306">
        <v>629</v>
      </c>
      <c r="B306" t="s">
        <v>709</v>
      </c>
      <c r="C306" s="74" t="s">
        <v>710</v>
      </c>
      <c r="D306" s="79" t="s">
        <v>18</v>
      </c>
      <c r="E306">
        <v>6</v>
      </c>
      <c r="F306">
        <v>455</v>
      </c>
    </row>
    <row r="307" spans="1:6" x14ac:dyDescent="0.25">
      <c r="A307">
        <v>631</v>
      </c>
      <c r="B307" t="s">
        <v>711</v>
      </c>
      <c r="C307" s="74" t="s">
        <v>712</v>
      </c>
      <c r="D307" s="79" t="s">
        <v>18</v>
      </c>
      <c r="E307">
        <v>6</v>
      </c>
      <c r="F307">
        <v>492</v>
      </c>
    </row>
    <row r="308" spans="1:6" x14ac:dyDescent="0.25">
      <c r="A308">
        <v>633</v>
      </c>
      <c r="B308" t="s">
        <v>713</v>
      </c>
      <c r="C308" s="74" t="s">
        <v>714</v>
      </c>
      <c r="D308" s="79" t="s">
        <v>18</v>
      </c>
      <c r="E308">
        <v>6</v>
      </c>
      <c r="F308">
        <v>300</v>
      </c>
    </row>
    <row r="309" spans="1:6" x14ac:dyDescent="0.25">
      <c r="A309">
        <v>635</v>
      </c>
      <c r="B309" t="s">
        <v>715</v>
      </c>
      <c r="C309" s="74" t="s">
        <v>716</v>
      </c>
      <c r="D309" s="79" t="s">
        <v>18</v>
      </c>
      <c r="E309">
        <v>6</v>
      </c>
      <c r="F309">
        <v>60</v>
      </c>
    </row>
    <row r="310" spans="1:6" x14ac:dyDescent="0.25">
      <c r="A310">
        <v>637</v>
      </c>
      <c r="B310" t="s">
        <v>717</v>
      </c>
      <c r="C310" s="74" t="s">
        <v>718</v>
      </c>
      <c r="D310" s="79" t="s">
        <v>18</v>
      </c>
      <c r="E310">
        <v>6</v>
      </c>
      <c r="F310">
        <v>80</v>
      </c>
    </row>
    <row r="311" spans="1:6" x14ac:dyDescent="0.25">
      <c r="A311">
        <v>639</v>
      </c>
      <c r="B311" t="s">
        <v>719</v>
      </c>
      <c r="C311" s="74" t="s">
        <v>720</v>
      </c>
      <c r="D311" s="79" t="s">
        <v>18</v>
      </c>
      <c r="E311">
        <v>6</v>
      </c>
      <c r="F311">
        <v>200</v>
      </c>
    </row>
    <row r="312" spans="1:6" x14ac:dyDescent="0.25">
      <c r="A312">
        <v>641</v>
      </c>
      <c r="B312" t="s">
        <v>721</v>
      </c>
      <c r="C312" s="74" t="s">
        <v>722</v>
      </c>
      <c r="D312" s="79" t="s">
        <v>18</v>
      </c>
      <c r="E312">
        <v>6</v>
      </c>
      <c r="F312">
        <v>350</v>
      </c>
    </row>
    <row r="313" spans="1:6" x14ac:dyDescent="0.25">
      <c r="A313">
        <v>643</v>
      </c>
      <c r="B313" t="s">
        <v>723</v>
      </c>
      <c r="C313" s="74" t="s">
        <v>724</v>
      </c>
      <c r="D313" s="79" t="s">
        <v>18</v>
      </c>
      <c r="E313">
        <v>6</v>
      </c>
      <c r="F313">
        <v>180</v>
      </c>
    </row>
    <row r="314" spans="1:6" x14ac:dyDescent="0.25">
      <c r="A314">
        <v>645</v>
      </c>
      <c r="B314" t="s">
        <v>725</v>
      </c>
      <c r="C314" s="74" t="s">
        <v>726</v>
      </c>
      <c r="D314" s="79" t="s">
        <v>18</v>
      </c>
      <c r="E314">
        <v>6</v>
      </c>
      <c r="F314">
        <v>400</v>
      </c>
    </row>
    <row r="315" spans="1:6" x14ac:dyDescent="0.25">
      <c r="A315">
        <v>647</v>
      </c>
      <c r="B315" t="s">
        <v>727</v>
      </c>
      <c r="C315" s="74" t="s">
        <v>728</v>
      </c>
      <c r="D315" s="79" t="s">
        <v>18</v>
      </c>
      <c r="E315">
        <v>6</v>
      </c>
      <c r="F315">
        <v>300</v>
      </c>
    </row>
    <row r="316" spans="1:6" x14ac:dyDescent="0.25">
      <c r="A316">
        <v>649</v>
      </c>
      <c r="B316" t="s">
        <v>729</v>
      </c>
      <c r="C316" s="74" t="s">
        <v>730</v>
      </c>
      <c r="D316" s="79" t="s">
        <v>18</v>
      </c>
      <c r="E316">
        <v>6</v>
      </c>
      <c r="F316">
        <v>200</v>
      </c>
    </row>
    <row r="317" spans="1:6" x14ac:dyDescent="0.25">
      <c r="A317">
        <v>651</v>
      </c>
      <c r="B317" t="s">
        <v>731</v>
      </c>
      <c r="C317" s="74" t="s">
        <v>732</v>
      </c>
      <c r="D317" s="79" t="s">
        <v>18</v>
      </c>
      <c r="E317">
        <v>6</v>
      </c>
      <c r="F317">
        <v>90</v>
      </c>
    </row>
    <row r="318" spans="1:6" x14ac:dyDescent="0.25">
      <c r="A318">
        <v>653</v>
      </c>
      <c r="B318" t="s">
        <v>733</v>
      </c>
      <c r="C318" s="74" t="s">
        <v>734</v>
      </c>
      <c r="D318" s="79" t="s">
        <v>18</v>
      </c>
      <c r="E318">
        <v>6</v>
      </c>
      <c r="F318">
        <v>340</v>
      </c>
    </row>
    <row r="319" spans="1:6" x14ac:dyDescent="0.25">
      <c r="A319">
        <v>655</v>
      </c>
      <c r="B319" t="s">
        <v>735</v>
      </c>
      <c r="C319" s="74" t="s">
        <v>736</v>
      </c>
      <c r="D319" s="79" t="s">
        <v>18</v>
      </c>
      <c r="E319">
        <v>6</v>
      </c>
      <c r="F319">
        <v>216</v>
      </c>
    </row>
    <row r="320" spans="1:6" x14ac:dyDescent="0.25">
      <c r="A320">
        <v>657</v>
      </c>
      <c r="B320" t="s">
        <v>737</v>
      </c>
      <c r="C320" s="74" t="s">
        <v>738</v>
      </c>
      <c r="D320" s="79" t="s">
        <v>18</v>
      </c>
      <c r="E320">
        <v>6</v>
      </c>
      <c r="F320">
        <v>100</v>
      </c>
    </row>
    <row r="321" spans="1:6" x14ac:dyDescent="0.25">
      <c r="A321">
        <v>659</v>
      </c>
      <c r="B321" t="s">
        <v>739</v>
      </c>
      <c r="C321" s="74" t="s">
        <v>740</v>
      </c>
      <c r="D321" s="79" t="s">
        <v>18</v>
      </c>
      <c r="E321">
        <v>6</v>
      </c>
      <c r="F321">
        <v>180</v>
      </c>
    </row>
    <row r="322" spans="1:6" x14ac:dyDescent="0.25">
      <c r="A322">
        <v>661</v>
      </c>
      <c r="B322" t="s">
        <v>741</v>
      </c>
      <c r="C322" s="74" t="s">
        <v>742</v>
      </c>
      <c r="D322" s="79" t="s">
        <v>18</v>
      </c>
      <c r="E322">
        <v>6</v>
      </c>
      <c r="F322">
        <v>216</v>
      </c>
    </row>
    <row r="323" spans="1:6" x14ac:dyDescent="0.25">
      <c r="A323">
        <v>663</v>
      </c>
      <c r="B323" t="s">
        <v>743</v>
      </c>
      <c r="C323" s="74" t="s">
        <v>744</v>
      </c>
      <c r="D323" s="79" t="s">
        <v>18</v>
      </c>
      <c r="E323">
        <v>6</v>
      </c>
      <c r="F323">
        <v>300</v>
      </c>
    </row>
    <row r="324" spans="1:6" x14ac:dyDescent="0.25">
      <c r="A324">
        <v>665</v>
      </c>
      <c r="B324" t="s">
        <v>745</v>
      </c>
      <c r="C324" s="74" t="s">
        <v>746</v>
      </c>
      <c r="D324" s="79" t="s">
        <v>18</v>
      </c>
      <c r="E324">
        <v>6</v>
      </c>
      <c r="F324">
        <v>360</v>
      </c>
    </row>
    <row r="325" spans="1:6" x14ac:dyDescent="0.25">
      <c r="A325">
        <v>667</v>
      </c>
      <c r="B325" t="s">
        <v>747</v>
      </c>
      <c r="C325" s="74" t="s">
        <v>748</v>
      </c>
      <c r="D325" s="79" t="s">
        <v>18</v>
      </c>
      <c r="E325">
        <v>6</v>
      </c>
      <c r="F325">
        <v>300</v>
      </c>
    </row>
    <row r="326" spans="1:6" x14ac:dyDescent="0.25">
      <c r="A326">
        <v>669</v>
      </c>
      <c r="B326" t="s">
        <v>749</v>
      </c>
      <c r="C326" s="74" t="s">
        <v>750</v>
      </c>
      <c r="D326" s="79" t="s">
        <v>18</v>
      </c>
      <c r="E326">
        <v>6</v>
      </c>
      <c r="F326" s="75">
        <v>2862</v>
      </c>
    </row>
    <row r="327" spans="1:6" x14ac:dyDescent="0.25">
      <c r="A327">
        <v>671</v>
      </c>
      <c r="B327" t="s">
        <v>751</v>
      </c>
      <c r="C327" s="74" t="s">
        <v>752</v>
      </c>
      <c r="D327" s="79" t="s">
        <v>18</v>
      </c>
      <c r="E327">
        <v>6</v>
      </c>
      <c r="F327">
        <v>240</v>
      </c>
    </row>
    <row r="328" spans="1:6" x14ac:dyDescent="0.25">
      <c r="A328">
        <v>673</v>
      </c>
      <c r="B328" t="s">
        <v>753</v>
      </c>
      <c r="C328" s="74" t="s">
        <v>754</v>
      </c>
      <c r="D328" s="79" t="s">
        <v>18</v>
      </c>
      <c r="E328">
        <v>6</v>
      </c>
      <c r="F328">
        <v>800</v>
      </c>
    </row>
    <row r="329" spans="1:6" x14ac:dyDescent="0.25">
      <c r="A329">
        <v>675</v>
      </c>
      <c r="B329" t="s">
        <v>755</v>
      </c>
      <c r="C329" s="74" t="s">
        <v>756</v>
      </c>
      <c r="D329" s="79" t="s">
        <v>18</v>
      </c>
      <c r="E329">
        <v>6</v>
      </c>
      <c r="F329">
        <v>200</v>
      </c>
    </row>
    <row r="330" spans="1:6" x14ac:dyDescent="0.25">
      <c r="A330">
        <v>677</v>
      </c>
      <c r="B330" t="s">
        <v>757</v>
      </c>
      <c r="C330" s="74" t="s">
        <v>758</v>
      </c>
      <c r="D330" s="79" t="s">
        <v>18</v>
      </c>
      <c r="E330">
        <v>6</v>
      </c>
      <c r="F330">
        <v>200</v>
      </c>
    </row>
    <row r="331" spans="1:6" x14ac:dyDescent="0.25">
      <c r="A331">
        <v>679</v>
      </c>
      <c r="B331" t="s">
        <v>759</v>
      </c>
      <c r="C331" s="74" t="s">
        <v>760</v>
      </c>
      <c r="D331" s="79" t="s">
        <v>18</v>
      </c>
      <c r="E331">
        <v>6</v>
      </c>
      <c r="F331">
        <v>200</v>
      </c>
    </row>
    <row r="332" spans="1:6" x14ac:dyDescent="0.25">
      <c r="A332">
        <v>681</v>
      </c>
      <c r="B332" t="s">
        <v>761</v>
      </c>
      <c r="C332" s="74" t="s">
        <v>762</v>
      </c>
      <c r="D332" s="79" t="s">
        <v>18</v>
      </c>
      <c r="E332">
        <v>6</v>
      </c>
      <c r="F332" s="75">
        <v>4600</v>
      </c>
    </row>
    <row r="333" spans="1:6" x14ac:dyDescent="0.25">
      <c r="A333">
        <v>683</v>
      </c>
      <c r="B333" t="s">
        <v>763</v>
      </c>
      <c r="C333" s="74" t="s">
        <v>764</v>
      </c>
      <c r="D333" s="79" t="s">
        <v>18</v>
      </c>
      <c r="E333">
        <v>6</v>
      </c>
      <c r="F333">
        <v>200</v>
      </c>
    </row>
    <row r="334" spans="1:6" x14ac:dyDescent="0.25">
      <c r="A334">
        <v>685</v>
      </c>
      <c r="B334" t="s">
        <v>765</v>
      </c>
      <c r="C334" s="74" t="s">
        <v>766</v>
      </c>
      <c r="D334" s="79" t="s">
        <v>18</v>
      </c>
      <c r="E334">
        <v>6</v>
      </c>
      <c r="F334">
        <v>300</v>
      </c>
    </row>
    <row r="335" spans="1:6" x14ac:dyDescent="0.25">
      <c r="A335">
        <v>687</v>
      </c>
      <c r="B335" t="s">
        <v>767</v>
      </c>
      <c r="C335" s="74" t="s">
        <v>768</v>
      </c>
      <c r="D335" s="79" t="s">
        <v>18</v>
      </c>
      <c r="E335">
        <v>6</v>
      </c>
      <c r="F335" s="75">
        <v>1000</v>
      </c>
    </row>
    <row r="336" spans="1:6" x14ac:dyDescent="0.25">
      <c r="A336">
        <v>689</v>
      </c>
      <c r="B336" t="s">
        <v>769</v>
      </c>
      <c r="C336" s="74" t="s">
        <v>770</v>
      </c>
      <c r="D336" s="79" t="s">
        <v>18</v>
      </c>
      <c r="E336">
        <v>6</v>
      </c>
      <c r="F336">
        <v>200</v>
      </c>
    </row>
    <row r="337" spans="1:6" x14ac:dyDescent="0.25">
      <c r="A337">
        <v>691</v>
      </c>
      <c r="B337" t="s">
        <v>771</v>
      </c>
      <c r="C337" s="74" t="s">
        <v>772</v>
      </c>
      <c r="D337" s="79" t="s">
        <v>18</v>
      </c>
      <c r="E337">
        <v>6</v>
      </c>
      <c r="F337" s="75">
        <v>2900</v>
      </c>
    </row>
    <row r="338" spans="1:6" x14ac:dyDescent="0.25">
      <c r="A338">
        <v>693</v>
      </c>
      <c r="B338" t="s">
        <v>773</v>
      </c>
      <c r="C338" s="74" t="s">
        <v>774</v>
      </c>
      <c r="D338" s="79" t="s">
        <v>18</v>
      </c>
      <c r="E338">
        <v>6</v>
      </c>
      <c r="F338">
        <v>440</v>
      </c>
    </row>
    <row r="339" spans="1:6" x14ac:dyDescent="0.25">
      <c r="A339">
        <v>695</v>
      </c>
      <c r="B339" t="s">
        <v>775</v>
      </c>
      <c r="C339" s="74" t="s">
        <v>776</v>
      </c>
      <c r="D339" s="79" t="s">
        <v>18</v>
      </c>
      <c r="E339">
        <v>6</v>
      </c>
      <c r="F339">
        <v>700</v>
      </c>
    </row>
    <row r="340" spans="1:6" x14ac:dyDescent="0.25">
      <c r="A340">
        <v>697</v>
      </c>
      <c r="B340" t="s">
        <v>777</v>
      </c>
      <c r="C340" s="74" t="s">
        <v>778</v>
      </c>
      <c r="D340" s="79" t="s">
        <v>18</v>
      </c>
      <c r="E340">
        <v>6</v>
      </c>
      <c r="F340">
        <v>900</v>
      </c>
    </row>
    <row r="341" spans="1:6" x14ac:dyDescent="0.25">
      <c r="A341">
        <v>699</v>
      </c>
      <c r="B341" t="s">
        <v>779</v>
      </c>
      <c r="C341" s="74" t="s">
        <v>780</v>
      </c>
      <c r="D341" s="79" t="s">
        <v>18</v>
      </c>
      <c r="E341">
        <v>6</v>
      </c>
      <c r="F341" s="75">
        <v>2850</v>
      </c>
    </row>
    <row r="342" spans="1:6" x14ac:dyDescent="0.25">
      <c r="A342">
        <v>701</v>
      </c>
      <c r="B342" t="s">
        <v>781</v>
      </c>
      <c r="C342" s="74" t="s">
        <v>782</v>
      </c>
      <c r="D342" s="79" t="s">
        <v>18</v>
      </c>
      <c r="E342">
        <v>6</v>
      </c>
      <c r="F342">
        <v>200</v>
      </c>
    </row>
    <row r="343" spans="1:6" x14ac:dyDescent="0.25">
      <c r="A343">
        <v>703</v>
      </c>
      <c r="B343" t="s">
        <v>783</v>
      </c>
      <c r="C343" s="74" t="s">
        <v>784</v>
      </c>
      <c r="D343" s="79" t="s">
        <v>18</v>
      </c>
      <c r="E343">
        <v>6</v>
      </c>
      <c r="F343">
        <v>100</v>
      </c>
    </row>
    <row r="344" spans="1:6" x14ac:dyDescent="0.25">
      <c r="A344">
        <v>705</v>
      </c>
      <c r="B344" t="s">
        <v>785</v>
      </c>
      <c r="C344" s="74" t="s">
        <v>786</v>
      </c>
      <c r="D344" s="79" t="s">
        <v>18</v>
      </c>
      <c r="E344">
        <v>6</v>
      </c>
      <c r="F344">
        <v>860</v>
      </c>
    </row>
    <row r="345" spans="1:6" x14ac:dyDescent="0.25">
      <c r="A345">
        <v>707</v>
      </c>
      <c r="B345" t="s">
        <v>787</v>
      </c>
      <c r="C345" s="74" t="s">
        <v>788</v>
      </c>
      <c r="D345" s="79" t="s">
        <v>18</v>
      </c>
      <c r="E345">
        <v>6</v>
      </c>
      <c r="F345">
        <v>520</v>
      </c>
    </row>
    <row r="346" spans="1:6" x14ac:dyDescent="0.25">
      <c r="A346">
        <v>709</v>
      </c>
      <c r="B346" t="s">
        <v>789</v>
      </c>
      <c r="C346" s="74" t="s">
        <v>790</v>
      </c>
      <c r="D346" s="79" t="s">
        <v>18</v>
      </c>
      <c r="E346">
        <v>6</v>
      </c>
      <c r="F346">
        <v>200</v>
      </c>
    </row>
    <row r="347" spans="1:6" x14ac:dyDescent="0.25">
      <c r="A347">
        <v>711</v>
      </c>
      <c r="B347" t="s">
        <v>791</v>
      </c>
      <c r="C347" s="74" t="s">
        <v>792</v>
      </c>
      <c r="D347" s="79" t="s">
        <v>18</v>
      </c>
      <c r="E347">
        <v>6</v>
      </c>
      <c r="F347">
        <v>150</v>
      </c>
    </row>
    <row r="348" spans="1:6" x14ac:dyDescent="0.25">
      <c r="A348">
        <v>713</v>
      </c>
      <c r="B348" t="s">
        <v>793</v>
      </c>
      <c r="C348" s="74" t="s">
        <v>794</v>
      </c>
      <c r="D348" s="79" t="s">
        <v>18</v>
      </c>
      <c r="E348">
        <v>6</v>
      </c>
      <c r="F348">
        <v>100</v>
      </c>
    </row>
    <row r="349" spans="1:6" x14ac:dyDescent="0.25">
      <c r="A349">
        <v>715</v>
      </c>
      <c r="B349" t="s">
        <v>795</v>
      </c>
      <c r="C349" s="74" t="s">
        <v>796</v>
      </c>
      <c r="D349" s="79" t="s">
        <v>18</v>
      </c>
      <c r="E349">
        <v>6</v>
      </c>
      <c r="F349">
        <v>200</v>
      </c>
    </row>
    <row r="350" spans="1:6" x14ac:dyDescent="0.25">
      <c r="A350">
        <v>717</v>
      </c>
      <c r="B350" t="s">
        <v>797</v>
      </c>
      <c r="C350" s="74" t="s">
        <v>798</v>
      </c>
      <c r="D350" s="79" t="s">
        <v>18</v>
      </c>
      <c r="E350">
        <v>6</v>
      </c>
      <c r="F350">
        <v>240</v>
      </c>
    </row>
    <row r="351" spans="1:6" x14ac:dyDescent="0.25">
      <c r="A351">
        <v>719</v>
      </c>
      <c r="B351" t="s">
        <v>799</v>
      </c>
      <c r="C351" s="74" t="s">
        <v>800</v>
      </c>
      <c r="D351" s="79" t="s">
        <v>18</v>
      </c>
      <c r="E351">
        <v>6</v>
      </c>
      <c r="F351">
        <v>570</v>
      </c>
    </row>
    <row r="352" spans="1:6" x14ac:dyDescent="0.25">
      <c r="A352">
        <v>721</v>
      </c>
      <c r="B352" t="s">
        <v>801</v>
      </c>
      <c r="C352" s="74" t="s">
        <v>802</v>
      </c>
      <c r="D352" s="79" t="s">
        <v>18</v>
      </c>
      <c r="E352">
        <v>6</v>
      </c>
      <c r="F352">
        <v>360</v>
      </c>
    </row>
    <row r="353" spans="1:6" x14ac:dyDescent="0.25">
      <c r="A353">
        <v>723</v>
      </c>
      <c r="B353" t="s">
        <v>803</v>
      </c>
      <c r="C353" s="74" t="s">
        <v>804</v>
      </c>
      <c r="D353" s="79" t="s">
        <v>18</v>
      </c>
      <c r="E353">
        <v>6</v>
      </c>
      <c r="F353">
        <v>400</v>
      </c>
    </row>
    <row r="354" spans="1:6" x14ac:dyDescent="0.25">
      <c r="A354">
        <v>725</v>
      </c>
      <c r="B354" t="s">
        <v>805</v>
      </c>
      <c r="C354" s="74" t="s">
        <v>806</v>
      </c>
      <c r="D354" s="79" t="s">
        <v>18</v>
      </c>
      <c r="E354">
        <v>6</v>
      </c>
      <c r="F354">
        <v>80</v>
      </c>
    </row>
    <row r="355" spans="1:6" x14ac:dyDescent="0.25">
      <c r="A355">
        <v>727</v>
      </c>
      <c r="B355" t="s">
        <v>807</v>
      </c>
      <c r="C355" s="74" t="s">
        <v>808</v>
      </c>
      <c r="D355" s="79" t="s">
        <v>18</v>
      </c>
      <c r="E355">
        <v>6</v>
      </c>
      <c r="F355">
        <v>300</v>
      </c>
    </row>
    <row r="356" spans="1:6" x14ac:dyDescent="0.25">
      <c r="A356">
        <v>729</v>
      </c>
      <c r="B356" t="s">
        <v>809</v>
      </c>
      <c r="C356" s="74" t="s">
        <v>810</v>
      </c>
      <c r="D356" s="79" t="s">
        <v>18</v>
      </c>
      <c r="E356">
        <v>6</v>
      </c>
      <c r="F356">
        <v>630</v>
      </c>
    </row>
    <row r="357" spans="1:6" x14ac:dyDescent="0.25">
      <c r="A357">
        <v>731</v>
      </c>
      <c r="B357" t="s">
        <v>811</v>
      </c>
      <c r="C357" s="74" t="s">
        <v>812</v>
      </c>
      <c r="D357" s="79" t="s">
        <v>18</v>
      </c>
      <c r="E357">
        <v>6</v>
      </c>
      <c r="F357">
        <v>117</v>
      </c>
    </row>
    <row r="358" spans="1:6" x14ac:dyDescent="0.25">
      <c r="A358">
        <v>733</v>
      </c>
      <c r="B358" t="s">
        <v>813</v>
      </c>
      <c r="C358" s="74" t="s">
        <v>814</v>
      </c>
      <c r="D358" s="79" t="s">
        <v>18</v>
      </c>
      <c r="E358">
        <v>6</v>
      </c>
      <c r="F358">
        <v>400</v>
      </c>
    </row>
    <row r="359" spans="1:6" x14ac:dyDescent="0.25">
      <c r="A359">
        <v>735</v>
      </c>
      <c r="B359" t="s">
        <v>815</v>
      </c>
      <c r="C359" s="74" t="s">
        <v>816</v>
      </c>
      <c r="D359" s="79" t="s">
        <v>18</v>
      </c>
      <c r="E359">
        <v>6</v>
      </c>
      <c r="F359" s="75">
        <v>3156</v>
      </c>
    </row>
    <row r="360" spans="1:6" x14ac:dyDescent="0.25">
      <c r="A360">
        <v>737</v>
      </c>
      <c r="B360" t="s">
        <v>817</v>
      </c>
      <c r="C360" s="74" t="s">
        <v>818</v>
      </c>
      <c r="D360" s="79" t="s">
        <v>18</v>
      </c>
      <c r="E360">
        <v>6</v>
      </c>
      <c r="F360">
        <v>260</v>
      </c>
    </row>
    <row r="361" spans="1:6" x14ac:dyDescent="0.25">
      <c r="A361">
        <v>739</v>
      </c>
      <c r="B361" t="s">
        <v>819</v>
      </c>
      <c r="C361" s="74" t="s">
        <v>820</v>
      </c>
      <c r="D361" s="79" t="s">
        <v>18</v>
      </c>
      <c r="E361">
        <v>6</v>
      </c>
      <c r="F361">
        <v>300</v>
      </c>
    </row>
    <row r="362" spans="1:6" x14ac:dyDescent="0.25">
      <c r="A362">
        <v>741</v>
      </c>
      <c r="B362" t="s">
        <v>821</v>
      </c>
      <c r="C362" s="74" t="s">
        <v>822</v>
      </c>
      <c r="D362" s="79" t="s">
        <v>18</v>
      </c>
      <c r="E362">
        <v>6</v>
      </c>
      <c r="F362" s="75">
        <v>2600</v>
      </c>
    </row>
    <row r="363" spans="1:6" x14ac:dyDescent="0.25">
      <c r="A363">
        <v>743</v>
      </c>
      <c r="B363" t="s">
        <v>823</v>
      </c>
      <c r="C363" s="74" t="s">
        <v>824</v>
      </c>
      <c r="D363" s="79" t="s">
        <v>18</v>
      </c>
      <c r="E363">
        <v>6</v>
      </c>
      <c r="F363">
        <v>320</v>
      </c>
    </row>
    <row r="364" spans="1:6" x14ac:dyDescent="0.25">
      <c r="A364">
        <v>745</v>
      </c>
      <c r="B364" t="s">
        <v>825</v>
      </c>
      <c r="C364" s="74" t="s">
        <v>826</v>
      </c>
      <c r="D364" s="79" t="s">
        <v>18</v>
      </c>
      <c r="E364">
        <v>6</v>
      </c>
      <c r="F364">
        <v>200</v>
      </c>
    </row>
    <row r="365" spans="1:6" x14ac:dyDescent="0.25">
      <c r="A365">
        <v>747</v>
      </c>
      <c r="B365" t="s">
        <v>827</v>
      </c>
      <c r="C365" s="74" t="s">
        <v>828</v>
      </c>
      <c r="D365" s="79" t="s">
        <v>18</v>
      </c>
      <c r="E365">
        <v>6</v>
      </c>
      <c r="F365">
        <v>150</v>
      </c>
    </row>
    <row r="366" spans="1:6" x14ac:dyDescent="0.25">
      <c r="A366">
        <v>749</v>
      </c>
      <c r="B366" t="s">
        <v>829</v>
      </c>
      <c r="C366" s="74" t="s">
        <v>830</v>
      </c>
      <c r="D366" s="79" t="s">
        <v>18</v>
      </c>
      <c r="E366">
        <v>6</v>
      </c>
      <c r="F366">
        <v>150</v>
      </c>
    </row>
    <row r="367" spans="1:6" x14ac:dyDescent="0.25">
      <c r="A367">
        <v>751</v>
      </c>
      <c r="B367" t="s">
        <v>831</v>
      </c>
      <c r="C367" s="74" t="s">
        <v>832</v>
      </c>
      <c r="D367" s="79" t="s">
        <v>18</v>
      </c>
      <c r="E367">
        <v>6</v>
      </c>
      <c r="F367" s="75">
        <v>4876.34</v>
      </c>
    </row>
    <row r="368" spans="1:6" x14ac:dyDescent="0.25">
      <c r="A368">
        <v>753</v>
      </c>
      <c r="B368" t="s">
        <v>833</v>
      </c>
      <c r="C368" s="74" t="s">
        <v>834</v>
      </c>
      <c r="D368" s="79" t="s">
        <v>18</v>
      </c>
      <c r="E368">
        <v>6</v>
      </c>
      <c r="F368">
        <v>200</v>
      </c>
    </row>
    <row r="369" spans="1:6" x14ac:dyDescent="0.25">
      <c r="A369">
        <v>755</v>
      </c>
      <c r="B369" t="s">
        <v>835</v>
      </c>
      <c r="C369" s="74" t="s">
        <v>836</v>
      </c>
      <c r="D369" s="79" t="s">
        <v>18</v>
      </c>
      <c r="E369">
        <v>6</v>
      </c>
      <c r="F369">
        <v>600</v>
      </c>
    </row>
    <row r="370" spans="1:6" x14ac:dyDescent="0.25">
      <c r="A370">
        <v>757</v>
      </c>
      <c r="B370" t="s">
        <v>837</v>
      </c>
      <c r="C370" s="74" t="s">
        <v>838</v>
      </c>
      <c r="D370" s="79" t="s">
        <v>18</v>
      </c>
      <c r="E370">
        <v>6</v>
      </c>
      <c r="F370">
        <v>400</v>
      </c>
    </row>
    <row r="371" spans="1:6" x14ac:dyDescent="0.25">
      <c r="A371">
        <v>759</v>
      </c>
      <c r="B371" t="s">
        <v>839</v>
      </c>
      <c r="C371" s="74" t="s">
        <v>840</v>
      </c>
      <c r="D371" s="79" t="s">
        <v>18</v>
      </c>
      <c r="E371">
        <v>6</v>
      </c>
      <c r="F371">
        <v>200</v>
      </c>
    </row>
    <row r="372" spans="1:6" x14ac:dyDescent="0.25">
      <c r="A372">
        <v>761</v>
      </c>
      <c r="B372" t="s">
        <v>841</v>
      </c>
      <c r="C372" s="74" t="s">
        <v>842</v>
      </c>
      <c r="D372" s="79" t="s">
        <v>18</v>
      </c>
      <c r="E372">
        <v>6</v>
      </c>
      <c r="F372">
        <v>240</v>
      </c>
    </row>
    <row r="373" spans="1:6" x14ac:dyDescent="0.25">
      <c r="A373">
        <v>763</v>
      </c>
      <c r="B373" t="s">
        <v>843</v>
      </c>
      <c r="C373" s="74" t="s">
        <v>844</v>
      </c>
      <c r="D373" s="79" t="s">
        <v>18</v>
      </c>
      <c r="E373">
        <v>6</v>
      </c>
      <c r="F373">
        <v>500</v>
      </c>
    </row>
    <row r="374" spans="1:6" x14ac:dyDescent="0.25">
      <c r="A374">
        <v>765</v>
      </c>
      <c r="B374" t="s">
        <v>845</v>
      </c>
      <c r="C374" s="74" t="s">
        <v>846</v>
      </c>
      <c r="D374" s="79" t="s">
        <v>18</v>
      </c>
      <c r="E374">
        <v>6</v>
      </c>
      <c r="F374">
        <v>280</v>
      </c>
    </row>
    <row r="375" spans="1:6" x14ac:dyDescent="0.25">
      <c r="A375">
        <v>767</v>
      </c>
      <c r="B375" t="s">
        <v>847</v>
      </c>
      <c r="C375" s="74" t="s">
        <v>848</v>
      </c>
      <c r="D375" s="79" t="s">
        <v>18</v>
      </c>
      <c r="E375">
        <v>6</v>
      </c>
      <c r="F375">
        <v>300</v>
      </c>
    </row>
    <row r="376" spans="1:6" x14ac:dyDescent="0.25">
      <c r="A376">
        <v>769</v>
      </c>
      <c r="B376" t="s">
        <v>849</v>
      </c>
      <c r="C376" s="74" t="s">
        <v>850</v>
      </c>
      <c r="D376" s="79" t="s">
        <v>18</v>
      </c>
      <c r="E376">
        <v>6</v>
      </c>
      <c r="F376">
        <v>280</v>
      </c>
    </row>
    <row r="377" spans="1:6" x14ac:dyDescent="0.25">
      <c r="A377">
        <v>771</v>
      </c>
      <c r="B377" t="s">
        <v>851</v>
      </c>
      <c r="C377" s="74" t="s">
        <v>852</v>
      </c>
      <c r="D377" s="79" t="s">
        <v>18</v>
      </c>
      <c r="E377">
        <v>6</v>
      </c>
      <c r="F377">
        <v>150</v>
      </c>
    </row>
    <row r="378" spans="1:6" x14ac:dyDescent="0.25">
      <c r="A378">
        <v>773</v>
      </c>
      <c r="B378" t="s">
        <v>853</v>
      </c>
      <c r="C378" s="74" t="s">
        <v>854</v>
      </c>
      <c r="D378" s="79" t="s">
        <v>18</v>
      </c>
      <c r="E378">
        <v>6</v>
      </c>
      <c r="F378">
        <v>600</v>
      </c>
    </row>
    <row r="379" spans="1:6" x14ac:dyDescent="0.25">
      <c r="A379">
        <v>775</v>
      </c>
      <c r="B379" t="s">
        <v>855</v>
      </c>
      <c r="C379" s="74" t="s">
        <v>856</v>
      </c>
      <c r="D379" s="79" t="s">
        <v>18</v>
      </c>
      <c r="E379">
        <v>6</v>
      </c>
      <c r="F379">
        <v>500</v>
      </c>
    </row>
    <row r="380" spans="1:6" x14ac:dyDescent="0.25">
      <c r="A380">
        <v>777</v>
      </c>
      <c r="B380" t="s">
        <v>857</v>
      </c>
      <c r="C380" s="74" t="s">
        <v>858</v>
      </c>
      <c r="D380" s="79" t="s">
        <v>18</v>
      </c>
      <c r="E380">
        <v>6</v>
      </c>
      <c r="F380">
        <v>300</v>
      </c>
    </row>
    <row r="381" spans="1:6" x14ac:dyDescent="0.25">
      <c r="A381">
        <v>779</v>
      </c>
      <c r="B381" t="s">
        <v>859</v>
      </c>
      <c r="C381" s="74" t="s">
        <v>860</v>
      </c>
      <c r="D381" s="79" t="s">
        <v>18</v>
      </c>
      <c r="E381">
        <v>6</v>
      </c>
      <c r="F381">
        <v>750</v>
      </c>
    </row>
    <row r="382" spans="1:6" x14ac:dyDescent="0.25">
      <c r="A382">
        <v>781</v>
      </c>
      <c r="B382" t="s">
        <v>861</v>
      </c>
      <c r="C382" s="74" t="s">
        <v>862</v>
      </c>
      <c r="D382" s="79" t="s">
        <v>18</v>
      </c>
      <c r="E382">
        <v>6</v>
      </c>
      <c r="F382">
        <v>30</v>
      </c>
    </row>
    <row r="383" spans="1:6" x14ac:dyDescent="0.25">
      <c r="A383">
        <v>783</v>
      </c>
      <c r="B383" t="s">
        <v>863</v>
      </c>
      <c r="C383" s="74" t="s">
        <v>864</v>
      </c>
      <c r="D383" s="79" t="s">
        <v>18</v>
      </c>
      <c r="E383">
        <v>6</v>
      </c>
      <c r="F383">
        <v>120</v>
      </c>
    </row>
    <row r="384" spans="1:6" x14ac:dyDescent="0.25">
      <c r="A384">
        <v>785</v>
      </c>
      <c r="B384" t="s">
        <v>865</v>
      </c>
      <c r="C384" s="74" t="s">
        <v>866</v>
      </c>
      <c r="D384" s="79" t="s">
        <v>18</v>
      </c>
      <c r="E384">
        <v>6</v>
      </c>
      <c r="F384">
        <v>100</v>
      </c>
    </row>
    <row r="385" spans="1:6" x14ac:dyDescent="0.25">
      <c r="A385">
        <v>787</v>
      </c>
      <c r="B385" t="s">
        <v>867</v>
      </c>
      <c r="C385" s="74" t="s">
        <v>868</v>
      </c>
      <c r="D385" s="79" t="s">
        <v>18</v>
      </c>
      <c r="E385">
        <v>6</v>
      </c>
      <c r="F385">
        <v>200</v>
      </c>
    </row>
    <row r="386" spans="1:6" x14ac:dyDescent="0.25">
      <c r="A386">
        <v>789</v>
      </c>
      <c r="B386" t="s">
        <v>869</v>
      </c>
      <c r="C386" s="74" t="s">
        <v>870</v>
      </c>
      <c r="D386" s="79" t="s">
        <v>18</v>
      </c>
      <c r="E386">
        <v>6</v>
      </c>
      <c r="F386">
        <v>250</v>
      </c>
    </row>
    <row r="387" spans="1:6" x14ac:dyDescent="0.25">
      <c r="A387">
        <v>791</v>
      </c>
      <c r="B387" t="s">
        <v>871</v>
      </c>
      <c r="C387" s="74" t="s">
        <v>872</v>
      </c>
      <c r="D387" s="79" t="s">
        <v>18</v>
      </c>
      <c r="E387">
        <v>6</v>
      </c>
      <c r="F387">
        <v>450</v>
      </c>
    </row>
    <row r="388" spans="1:6" x14ac:dyDescent="0.25">
      <c r="A388">
        <v>793</v>
      </c>
      <c r="B388" t="s">
        <v>873</v>
      </c>
      <c r="C388" s="74" t="s">
        <v>874</v>
      </c>
      <c r="D388" s="79" t="s">
        <v>18</v>
      </c>
      <c r="E388">
        <v>6</v>
      </c>
      <c r="F388">
        <v>500</v>
      </c>
    </row>
    <row r="389" spans="1:6" x14ac:dyDescent="0.25">
      <c r="A389">
        <v>795</v>
      </c>
      <c r="B389" t="s">
        <v>875</v>
      </c>
      <c r="C389" s="74" t="s">
        <v>876</v>
      </c>
      <c r="D389" s="79" t="s">
        <v>18</v>
      </c>
      <c r="E389">
        <v>6</v>
      </c>
      <c r="F389">
        <v>80</v>
      </c>
    </row>
    <row r="390" spans="1:6" x14ac:dyDescent="0.25">
      <c r="A390">
        <v>797</v>
      </c>
      <c r="B390" t="s">
        <v>877</v>
      </c>
      <c r="C390" s="74" t="s">
        <v>878</v>
      </c>
      <c r="D390" s="79" t="s">
        <v>18</v>
      </c>
      <c r="E390">
        <v>6</v>
      </c>
      <c r="F390">
        <v>75</v>
      </c>
    </row>
    <row r="391" spans="1:6" x14ac:dyDescent="0.25">
      <c r="A391">
        <v>799</v>
      </c>
      <c r="B391" t="s">
        <v>879</v>
      </c>
      <c r="C391" s="74" t="s">
        <v>880</v>
      </c>
      <c r="D391" s="79" t="s">
        <v>18</v>
      </c>
      <c r="E391">
        <v>6</v>
      </c>
      <c r="F391">
        <v>400</v>
      </c>
    </row>
    <row r="392" spans="1:6" x14ac:dyDescent="0.25">
      <c r="A392">
        <v>801</v>
      </c>
      <c r="B392" t="s">
        <v>881</v>
      </c>
      <c r="C392" s="74" t="s">
        <v>882</v>
      </c>
      <c r="D392" s="79" t="s">
        <v>18</v>
      </c>
      <c r="E392">
        <v>6</v>
      </c>
      <c r="F392">
        <v>260</v>
      </c>
    </row>
    <row r="393" spans="1:6" x14ac:dyDescent="0.25">
      <c r="A393">
        <v>803</v>
      </c>
      <c r="B393" t="s">
        <v>883</v>
      </c>
      <c r="C393" s="74" t="s">
        <v>884</v>
      </c>
      <c r="D393" s="79" t="s">
        <v>18</v>
      </c>
      <c r="E393">
        <v>6</v>
      </c>
      <c r="F393">
        <v>242.5</v>
      </c>
    </row>
    <row r="394" spans="1:6" x14ac:dyDescent="0.25">
      <c r="A394">
        <v>805</v>
      </c>
      <c r="B394" t="s">
        <v>885</v>
      </c>
      <c r="C394" s="74" t="s">
        <v>886</v>
      </c>
      <c r="D394" s="79" t="s">
        <v>18</v>
      </c>
      <c r="E394">
        <v>6</v>
      </c>
      <c r="F394">
        <v>260</v>
      </c>
    </row>
    <row r="395" spans="1:6" x14ac:dyDescent="0.25">
      <c r="A395">
        <v>807</v>
      </c>
      <c r="B395" t="s">
        <v>887</v>
      </c>
      <c r="C395" s="74" t="s">
        <v>888</v>
      </c>
      <c r="D395" s="79" t="s">
        <v>18</v>
      </c>
      <c r="E395">
        <v>6</v>
      </c>
      <c r="F395">
        <v>150</v>
      </c>
    </row>
    <row r="396" spans="1:6" x14ac:dyDescent="0.25">
      <c r="A396">
        <v>809</v>
      </c>
      <c r="B396" t="s">
        <v>889</v>
      </c>
      <c r="C396" s="74" t="s">
        <v>890</v>
      </c>
      <c r="D396" s="79" t="s">
        <v>18</v>
      </c>
      <c r="E396">
        <v>6</v>
      </c>
      <c r="F396">
        <v>150</v>
      </c>
    </row>
    <row r="397" spans="1:6" x14ac:dyDescent="0.25">
      <c r="A397">
        <v>811</v>
      </c>
      <c r="B397" t="s">
        <v>891</v>
      </c>
      <c r="C397" s="74" t="s">
        <v>892</v>
      </c>
      <c r="D397" s="79" t="s">
        <v>18</v>
      </c>
      <c r="E397">
        <v>6</v>
      </c>
      <c r="F397">
        <v>50</v>
      </c>
    </row>
    <row r="398" spans="1:6" x14ac:dyDescent="0.25">
      <c r="A398">
        <v>813</v>
      </c>
      <c r="B398" t="s">
        <v>893</v>
      </c>
      <c r="C398" s="74" t="s">
        <v>894</v>
      </c>
      <c r="D398" s="79" t="s">
        <v>18</v>
      </c>
      <c r="E398">
        <v>6</v>
      </c>
      <c r="F398">
        <v>300</v>
      </c>
    </row>
    <row r="399" spans="1:6" x14ac:dyDescent="0.25">
      <c r="A399">
        <v>815</v>
      </c>
      <c r="B399" t="s">
        <v>895</v>
      </c>
      <c r="C399" s="74" t="s">
        <v>896</v>
      </c>
      <c r="D399" s="79" t="s">
        <v>18</v>
      </c>
      <c r="E399">
        <v>6</v>
      </c>
      <c r="F399">
        <v>540</v>
      </c>
    </row>
    <row r="400" spans="1:6" x14ac:dyDescent="0.25">
      <c r="A400">
        <v>817</v>
      </c>
      <c r="B400" t="s">
        <v>897</v>
      </c>
      <c r="C400" s="74" t="s">
        <v>898</v>
      </c>
      <c r="D400" s="79" t="s">
        <v>18</v>
      </c>
      <c r="E400">
        <v>6</v>
      </c>
      <c r="F400">
        <v>150</v>
      </c>
    </row>
    <row r="401" spans="1:6" x14ac:dyDescent="0.25">
      <c r="A401">
        <v>819</v>
      </c>
      <c r="B401" t="s">
        <v>899</v>
      </c>
      <c r="C401" s="74" t="s">
        <v>900</v>
      </c>
      <c r="D401" s="79" t="s">
        <v>18</v>
      </c>
      <c r="E401">
        <v>6</v>
      </c>
      <c r="F401">
        <v>150</v>
      </c>
    </row>
    <row r="402" spans="1:6" x14ac:dyDescent="0.25">
      <c r="A402">
        <v>821</v>
      </c>
      <c r="B402" t="s">
        <v>901</v>
      </c>
      <c r="C402" s="74" t="s">
        <v>902</v>
      </c>
      <c r="D402" s="79" t="s">
        <v>18</v>
      </c>
      <c r="E402">
        <v>6</v>
      </c>
      <c r="F402">
        <v>360</v>
      </c>
    </row>
    <row r="403" spans="1:6" x14ac:dyDescent="0.25">
      <c r="A403">
        <v>823</v>
      </c>
      <c r="B403" t="s">
        <v>903</v>
      </c>
      <c r="C403" s="74" t="s">
        <v>904</v>
      </c>
      <c r="D403" s="79" t="s">
        <v>18</v>
      </c>
      <c r="E403">
        <v>6</v>
      </c>
      <c r="F403">
        <v>360</v>
      </c>
    </row>
    <row r="404" spans="1:6" x14ac:dyDescent="0.25">
      <c r="A404">
        <v>825</v>
      </c>
      <c r="B404" t="s">
        <v>905</v>
      </c>
      <c r="C404" s="74" t="s">
        <v>906</v>
      </c>
      <c r="D404" s="79" t="s">
        <v>18</v>
      </c>
      <c r="E404">
        <v>6</v>
      </c>
      <c r="F404">
        <v>200</v>
      </c>
    </row>
    <row r="405" spans="1:6" x14ac:dyDescent="0.25">
      <c r="A405">
        <v>827</v>
      </c>
      <c r="B405" t="s">
        <v>907</v>
      </c>
      <c r="C405" s="74" t="s">
        <v>908</v>
      </c>
      <c r="D405" s="79" t="s">
        <v>18</v>
      </c>
      <c r="E405">
        <v>6</v>
      </c>
      <c r="F405">
        <v>450</v>
      </c>
    </row>
    <row r="406" spans="1:6" x14ac:dyDescent="0.25">
      <c r="A406">
        <v>829</v>
      </c>
      <c r="B406" t="s">
        <v>909</v>
      </c>
      <c r="C406" s="74" t="s">
        <v>910</v>
      </c>
      <c r="D406" s="79" t="s">
        <v>18</v>
      </c>
      <c r="E406">
        <v>6</v>
      </c>
      <c r="F406">
        <v>400</v>
      </c>
    </row>
    <row r="407" spans="1:6" x14ac:dyDescent="0.25">
      <c r="A407">
        <v>831</v>
      </c>
      <c r="B407" t="s">
        <v>911</v>
      </c>
      <c r="C407" s="74" t="s">
        <v>912</v>
      </c>
      <c r="D407" s="79" t="s">
        <v>18</v>
      </c>
      <c r="E407">
        <v>6</v>
      </c>
      <c r="F407">
        <v>200</v>
      </c>
    </row>
    <row r="408" spans="1:6" x14ac:dyDescent="0.25">
      <c r="A408">
        <v>833</v>
      </c>
      <c r="B408" t="s">
        <v>913</v>
      </c>
      <c r="C408" s="74" t="s">
        <v>914</v>
      </c>
      <c r="D408" s="79" t="s">
        <v>18</v>
      </c>
      <c r="E408">
        <v>6</v>
      </c>
      <c r="F408">
        <v>600</v>
      </c>
    </row>
    <row r="409" spans="1:6" x14ac:dyDescent="0.25">
      <c r="A409">
        <v>835</v>
      </c>
      <c r="B409" t="s">
        <v>915</v>
      </c>
      <c r="C409" s="74" t="s">
        <v>916</v>
      </c>
      <c r="D409" s="79" t="s">
        <v>18</v>
      </c>
      <c r="E409">
        <v>6</v>
      </c>
      <c r="F409">
        <v>120</v>
      </c>
    </row>
    <row r="410" spans="1:6" x14ac:dyDescent="0.25">
      <c r="A410">
        <v>837</v>
      </c>
      <c r="B410" t="s">
        <v>917</v>
      </c>
      <c r="C410" s="74" t="s">
        <v>918</v>
      </c>
      <c r="D410" s="79" t="s">
        <v>18</v>
      </c>
      <c r="E410">
        <v>6</v>
      </c>
      <c r="F410">
        <v>200</v>
      </c>
    </row>
    <row r="411" spans="1:6" x14ac:dyDescent="0.25">
      <c r="A411">
        <v>839</v>
      </c>
      <c r="B411" t="s">
        <v>919</v>
      </c>
      <c r="C411" s="74" t="s">
        <v>920</v>
      </c>
      <c r="D411" s="79" t="s">
        <v>18</v>
      </c>
      <c r="E411">
        <v>6</v>
      </c>
      <c r="F411">
        <v>300</v>
      </c>
    </row>
    <row r="412" spans="1:6" x14ac:dyDescent="0.25">
      <c r="A412">
        <v>841</v>
      </c>
      <c r="B412" t="s">
        <v>921</v>
      </c>
      <c r="C412" s="74" t="s">
        <v>922</v>
      </c>
      <c r="D412" s="79" t="s">
        <v>18</v>
      </c>
      <c r="E412">
        <v>6</v>
      </c>
      <c r="F412">
        <v>300</v>
      </c>
    </row>
    <row r="413" spans="1:6" x14ac:dyDescent="0.25">
      <c r="A413">
        <v>843</v>
      </c>
      <c r="B413" t="s">
        <v>923</v>
      </c>
      <c r="C413" s="74" t="s">
        <v>924</v>
      </c>
      <c r="D413" s="79" t="s">
        <v>18</v>
      </c>
      <c r="E413">
        <v>6</v>
      </c>
      <c r="F413" s="75">
        <v>4000</v>
      </c>
    </row>
    <row r="414" spans="1:6" x14ac:dyDescent="0.25">
      <c r="A414">
        <v>845</v>
      </c>
      <c r="B414" t="s">
        <v>925</v>
      </c>
      <c r="C414" s="74" t="s">
        <v>926</v>
      </c>
      <c r="D414" s="79" t="s">
        <v>18</v>
      </c>
      <c r="E414">
        <v>6</v>
      </c>
      <c r="F414">
        <v>220</v>
      </c>
    </row>
    <row r="415" spans="1:6" x14ac:dyDescent="0.25">
      <c r="A415">
        <v>847</v>
      </c>
      <c r="B415" t="s">
        <v>927</v>
      </c>
      <c r="C415" s="74" t="s">
        <v>928</v>
      </c>
      <c r="D415" s="79" t="s">
        <v>18</v>
      </c>
      <c r="E415">
        <v>6</v>
      </c>
      <c r="F415">
        <v>140</v>
      </c>
    </row>
    <row r="416" spans="1:6" x14ac:dyDescent="0.25">
      <c r="A416">
        <v>849</v>
      </c>
      <c r="B416" t="s">
        <v>929</v>
      </c>
      <c r="C416" s="74" t="s">
        <v>930</v>
      </c>
      <c r="D416" s="79" t="s">
        <v>18</v>
      </c>
      <c r="E416">
        <v>6</v>
      </c>
      <c r="F416">
        <v>150</v>
      </c>
    </row>
    <row r="417" spans="1:6" x14ac:dyDescent="0.25">
      <c r="A417">
        <v>851</v>
      </c>
      <c r="B417" t="s">
        <v>931</v>
      </c>
      <c r="C417" s="74" t="s">
        <v>932</v>
      </c>
      <c r="D417" s="79" t="s">
        <v>18</v>
      </c>
      <c r="E417">
        <v>6</v>
      </c>
      <c r="F417">
        <v>150</v>
      </c>
    </row>
    <row r="418" spans="1:6" x14ac:dyDescent="0.25">
      <c r="A418">
        <v>853</v>
      </c>
      <c r="B418" t="s">
        <v>933</v>
      </c>
      <c r="C418" s="74" t="s">
        <v>934</v>
      </c>
      <c r="D418" s="79" t="s">
        <v>18</v>
      </c>
      <c r="E418">
        <v>6</v>
      </c>
      <c r="F418">
        <v>100</v>
      </c>
    </row>
    <row r="419" spans="1:6" x14ac:dyDescent="0.25">
      <c r="A419">
        <v>855</v>
      </c>
      <c r="B419" t="s">
        <v>935</v>
      </c>
      <c r="C419" s="74" t="s">
        <v>936</v>
      </c>
      <c r="D419" s="79" t="s">
        <v>18</v>
      </c>
      <c r="E419">
        <v>6</v>
      </c>
      <c r="F419">
        <v>100</v>
      </c>
    </row>
    <row r="420" spans="1:6" x14ac:dyDescent="0.25">
      <c r="A420">
        <v>857</v>
      </c>
      <c r="B420" t="s">
        <v>937</v>
      </c>
      <c r="C420" s="74" t="s">
        <v>938</v>
      </c>
      <c r="D420" s="79" t="s">
        <v>18</v>
      </c>
      <c r="E420">
        <v>6</v>
      </c>
      <c r="F420">
        <v>200</v>
      </c>
    </row>
    <row r="421" spans="1:6" x14ac:dyDescent="0.25">
      <c r="A421">
        <v>859</v>
      </c>
      <c r="B421" t="s">
        <v>939</v>
      </c>
      <c r="C421" s="74" t="s">
        <v>940</v>
      </c>
      <c r="D421" s="79" t="s">
        <v>18</v>
      </c>
      <c r="E421">
        <v>6</v>
      </c>
      <c r="F421">
        <v>100</v>
      </c>
    </row>
    <row r="422" spans="1:6" x14ac:dyDescent="0.25">
      <c r="A422">
        <v>861</v>
      </c>
      <c r="B422" t="s">
        <v>941</v>
      </c>
      <c r="C422" s="74" t="s">
        <v>942</v>
      </c>
      <c r="D422" s="79" t="s">
        <v>18</v>
      </c>
      <c r="E422">
        <v>6</v>
      </c>
      <c r="F422">
        <v>200</v>
      </c>
    </row>
    <row r="423" spans="1:6" x14ac:dyDescent="0.25">
      <c r="A423">
        <v>863</v>
      </c>
      <c r="B423" t="s">
        <v>943</v>
      </c>
      <c r="C423" s="74" t="s">
        <v>944</v>
      </c>
      <c r="D423" s="79" t="s">
        <v>18</v>
      </c>
      <c r="E423">
        <v>6</v>
      </c>
      <c r="F423">
        <v>200</v>
      </c>
    </row>
    <row r="424" spans="1:6" x14ac:dyDescent="0.25">
      <c r="A424">
        <v>865</v>
      </c>
      <c r="B424" t="s">
        <v>945</v>
      </c>
      <c r="C424" s="74" t="s">
        <v>946</v>
      </c>
      <c r="D424" s="79" t="s">
        <v>18</v>
      </c>
      <c r="E424">
        <v>6</v>
      </c>
      <c r="F424">
        <v>80</v>
      </c>
    </row>
    <row r="425" spans="1:6" x14ac:dyDescent="0.25">
      <c r="A425">
        <v>867</v>
      </c>
      <c r="B425" t="s">
        <v>947</v>
      </c>
      <c r="C425" s="74" t="s">
        <v>948</v>
      </c>
      <c r="D425" s="79" t="s">
        <v>18</v>
      </c>
      <c r="E425">
        <v>6</v>
      </c>
      <c r="F425">
        <v>30</v>
      </c>
    </row>
    <row r="426" spans="1:6" x14ac:dyDescent="0.25">
      <c r="A426">
        <v>869</v>
      </c>
      <c r="B426" t="s">
        <v>949</v>
      </c>
      <c r="C426" s="74" t="s">
        <v>950</v>
      </c>
      <c r="D426" s="79" t="s">
        <v>18</v>
      </c>
      <c r="E426">
        <v>6</v>
      </c>
      <c r="F426">
        <v>200</v>
      </c>
    </row>
    <row r="427" spans="1:6" x14ac:dyDescent="0.25">
      <c r="A427">
        <v>871</v>
      </c>
      <c r="B427" t="s">
        <v>951</v>
      </c>
      <c r="C427" s="74" t="s">
        <v>952</v>
      </c>
      <c r="D427" s="79" t="s">
        <v>18</v>
      </c>
      <c r="E427">
        <v>6</v>
      </c>
      <c r="F427">
        <v>70</v>
      </c>
    </row>
    <row r="428" spans="1:6" x14ac:dyDescent="0.25">
      <c r="A428">
        <v>873</v>
      </c>
      <c r="B428" t="s">
        <v>953</v>
      </c>
      <c r="C428" s="74" t="s">
        <v>954</v>
      </c>
      <c r="D428" s="79" t="s">
        <v>18</v>
      </c>
      <c r="E428">
        <v>6</v>
      </c>
      <c r="F428">
        <v>140</v>
      </c>
    </row>
    <row r="429" spans="1:6" x14ac:dyDescent="0.25">
      <c r="A429">
        <v>875</v>
      </c>
      <c r="B429" t="s">
        <v>955</v>
      </c>
      <c r="C429" s="74" t="s">
        <v>956</v>
      </c>
      <c r="D429" s="79" t="s">
        <v>18</v>
      </c>
      <c r="E429">
        <v>6</v>
      </c>
      <c r="F429">
        <v>100</v>
      </c>
    </row>
    <row r="430" spans="1:6" x14ac:dyDescent="0.25">
      <c r="A430">
        <v>877</v>
      </c>
      <c r="B430" t="s">
        <v>957</v>
      </c>
      <c r="C430" s="74" t="s">
        <v>958</v>
      </c>
      <c r="D430" s="79" t="s">
        <v>18</v>
      </c>
      <c r="E430">
        <v>6</v>
      </c>
      <c r="F430">
        <v>200</v>
      </c>
    </row>
    <row r="431" spans="1:6" x14ac:dyDescent="0.25">
      <c r="A431">
        <v>879</v>
      </c>
      <c r="B431" t="s">
        <v>959</v>
      </c>
      <c r="C431" s="74" t="s">
        <v>960</v>
      </c>
      <c r="D431" s="79" t="s">
        <v>18</v>
      </c>
      <c r="E431">
        <v>6</v>
      </c>
      <c r="F431">
        <v>150</v>
      </c>
    </row>
    <row r="432" spans="1:6" x14ac:dyDescent="0.25">
      <c r="A432">
        <v>881</v>
      </c>
      <c r="B432" t="s">
        <v>961</v>
      </c>
      <c r="C432" s="74" t="s">
        <v>962</v>
      </c>
      <c r="D432" s="79" t="s">
        <v>18</v>
      </c>
      <c r="E432">
        <v>6</v>
      </c>
      <c r="F432">
        <v>500</v>
      </c>
    </row>
    <row r="433" spans="1:6" x14ac:dyDescent="0.25">
      <c r="A433">
        <v>883</v>
      </c>
      <c r="B433" t="s">
        <v>963</v>
      </c>
      <c r="C433" s="74" t="s">
        <v>964</v>
      </c>
      <c r="D433" s="79" t="s">
        <v>18</v>
      </c>
      <c r="E433">
        <v>6</v>
      </c>
      <c r="F433">
        <v>100</v>
      </c>
    </row>
    <row r="434" spans="1:6" x14ac:dyDescent="0.25">
      <c r="A434">
        <v>885</v>
      </c>
      <c r="B434" t="s">
        <v>965</v>
      </c>
      <c r="C434" s="74" t="s">
        <v>966</v>
      </c>
      <c r="D434" s="79" t="s">
        <v>18</v>
      </c>
      <c r="E434">
        <v>6</v>
      </c>
      <c r="F434">
        <v>150</v>
      </c>
    </row>
    <row r="435" spans="1:6" x14ac:dyDescent="0.25">
      <c r="A435">
        <v>887</v>
      </c>
      <c r="B435" t="s">
        <v>967</v>
      </c>
      <c r="C435" s="74" t="s">
        <v>968</v>
      </c>
      <c r="D435" s="79" t="s">
        <v>18</v>
      </c>
      <c r="E435">
        <v>6</v>
      </c>
      <c r="F435">
        <v>160</v>
      </c>
    </row>
    <row r="436" spans="1:6" x14ac:dyDescent="0.25">
      <c r="A436">
        <v>889</v>
      </c>
      <c r="B436" t="s">
        <v>969</v>
      </c>
      <c r="C436" s="74" t="s">
        <v>970</v>
      </c>
      <c r="D436" s="79" t="s">
        <v>18</v>
      </c>
      <c r="E436">
        <v>6</v>
      </c>
      <c r="F436">
        <v>150</v>
      </c>
    </row>
    <row r="437" spans="1:6" x14ac:dyDescent="0.25">
      <c r="A437">
        <v>891</v>
      </c>
      <c r="B437" t="s">
        <v>971</v>
      </c>
      <c r="C437" s="74" t="s">
        <v>972</v>
      </c>
      <c r="D437" s="79" t="s">
        <v>18</v>
      </c>
      <c r="E437">
        <v>6</v>
      </c>
      <c r="F437">
        <v>125</v>
      </c>
    </row>
    <row r="438" spans="1:6" x14ac:dyDescent="0.25">
      <c r="A438">
        <v>893</v>
      </c>
      <c r="B438" t="s">
        <v>973</v>
      </c>
      <c r="C438" s="74" t="s">
        <v>974</v>
      </c>
      <c r="D438" s="79" t="s">
        <v>18</v>
      </c>
      <c r="E438">
        <v>6</v>
      </c>
      <c r="F438">
        <v>300</v>
      </c>
    </row>
    <row r="439" spans="1:6" x14ac:dyDescent="0.25">
      <c r="A439">
        <v>895</v>
      </c>
      <c r="B439" t="s">
        <v>975</v>
      </c>
      <c r="C439" s="74" t="s">
        <v>976</v>
      </c>
      <c r="D439" s="79" t="s">
        <v>18</v>
      </c>
      <c r="E439">
        <v>6</v>
      </c>
      <c r="F439">
        <v>150</v>
      </c>
    </row>
    <row r="440" spans="1:6" x14ac:dyDescent="0.25">
      <c r="A440">
        <v>897</v>
      </c>
      <c r="B440" t="s">
        <v>977</v>
      </c>
      <c r="C440" s="74" t="s">
        <v>978</v>
      </c>
      <c r="D440" s="79" t="s">
        <v>18</v>
      </c>
      <c r="E440">
        <v>6</v>
      </c>
      <c r="F440">
        <v>200</v>
      </c>
    </row>
    <row r="441" spans="1:6" x14ac:dyDescent="0.25">
      <c r="A441">
        <v>899</v>
      </c>
      <c r="B441" t="s">
        <v>979</v>
      </c>
      <c r="C441" s="74" t="s">
        <v>980</v>
      </c>
      <c r="D441" s="79" t="s">
        <v>18</v>
      </c>
      <c r="E441">
        <v>6</v>
      </c>
      <c r="F441">
        <v>150</v>
      </c>
    </row>
    <row r="442" spans="1:6" x14ac:dyDescent="0.25">
      <c r="A442">
        <v>901</v>
      </c>
      <c r="B442" t="s">
        <v>981</v>
      </c>
      <c r="C442" s="74" t="s">
        <v>982</v>
      </c>
      <c r="D442" s="79" t="s">
        <v>18</v>
      </c>
      <c r="E442">
        <v>6</v>
      </c>
      <c r="F442">
        <v>648</v>
      </c>
    </row>
    <row r="443" spans="1:6" x14ac:dyDescent="0.25">
      <c r="A443">
        <v>903</v>
      </c>
      <c r="B443" t="s">
        <v>983</v>
      </c>
      <c r="C443" s="74" t="s">
        <v>984</v>
      </c>
      <c r="D443" s="79" t="s">
        <v>18</v>
      </c>
      <c r="E443">
        <v>6</v>
      </c>
      <c r="F443">
        <v>100</v>
      </c>
    </row>
    <row r="444" spans="1:6" x14ac:dyDescent="0.25">
      <c r="A444">
        <v>905</v>
      </c>
      <c r="B444" t="s">
        <v>985</v>
      </c>
      <c r="C444" s="74" t="s">
        <v>986</v>
      </c>
      <c r="D444" s="79" t="s">
        <v>18</v>
      </c>
      <c r="E444">
        <v>6</v>
      </c>
      <c r="F444">
        <v>100</v>
      </c>
    </row>
    <row r="445" spans="1:6" x14ac:dyDescent="0.25">
      <c r="A445">
        <v>907</v>
      </c>
      <c r="B445" t="s">
        <v>987</v>
      </c>
      <c r="C445" s="74" t="s">
        <v>988</v>
      </c>
      <c r="D445" s="79" t="s">
        <v>18</v>
      </c>
      <c r="E445">
        <v>6</v>
      </c>
      <c r="F445">
        <v>324</v>
      </c>
    </row>
    <row r="446" spans="1:6" x14ac:dyDescent="0.25">
      <c r="A446">
        <v>909</v>
      </c>
      <c r="B446" t="s">
        <v>989</v>
      </c>
      <c r="C446" s="74" t="s">
        <v>990</v>
      </c>
      <c r="D446" s="79" t="s">
        <v>18</v>
      </c>
      <c r="E446">
        <v>6</v>
      </c>
      <c r="F446">
        <v>432</v>
      </c>
    </row>
    <row r="447" spans="1:6" x14ac:dyDescent="0.25">
      <c r="A447">
        <v>911</v>
      </c>
      <c r="B447" t="s">
        <v>991</v>
      </c>
      <c r="C447" s="74" t="s">
        <v>992</v>
      </c>
      <c r="D447" s="79" t="s">
        <v>18</v>
      </c>
      <c r="E447">
        <v>6</v>
      </c>
      <c r="F447">
        <v>540</v>
      </c>
    </row>
    <row r="448" spans="1:6" x14ac:dyDescent="0.25">
      <c r="A448">
        <v>913</v>
      </c>
      <c r="B448" t="s">
        <v>993</v>
      </c>
      <c r="C448" s="74" t="s">
        <v>994</v>
      </c>
      <c r="D448" s="79" t="s">
        <v>18</v>
      </c>
      <c r="E448">
        <v>6</v>
      </c>
      <c r="F448">
        <v>432</v>
      </c>
    </row>
    <row r="449" spans="1:6" x14ac:dyDescent="0.25">
      <c r="A449">
        <v>915</v>
      </c>
      <c r="B449" t="s">
        <v>995</v>
      </c>
      <c r="C449" s="74" t="s">
        <v>996</v>
      </c>
      <c r="D449" s="79" t="s">
        <v>18</v>
      </c>
      <c r="E449">
        <v>6</v>
      </c>
      <c r="F449">
        <v>60</v>
      </c>
    </row>
    <row r="450" spans="1:6" x14ac:dyDescent="0.25">
      <c r="A450">
        <v>917</v>
      </c>
      <c r="B450" t="s">
        <v>997</v>
      </c>
      <c r="C450" s="74" t="s">
        <v>998</v>
      </c>
      <c r="D450" s="79" t="s">
        <v>18</v>
      </c>
      <c r="E450">
        <v>6</v>
      </c>
      <c r="F450">
        <v>250</v>
      </c>
    </row>
    <row r="451" spans="1:6" x14ac:dyDescent="0.25">
      <c r="A451">
        <v>919</v>
      </c>
      <c r="B451" t="s">
        <v>999</v>
      </c>
      <c r="C451" s="74" t="s">
        <v>1000</v>
      </c>
      <c r="D451" s="79" t="s">
        <v>18</v>
      </c>
      <c r="E451">
        <v>6</v>
      </c>
      <c r="F451">
        <v>100</v>
      </c>
    </row>
    <row r="452" spans="1:6" x14ac:dyDescent="0.25">
      <c r="A452">
        <v>921</v>
      </c>
      <c r="B452" t="s">
        <v>1001</v>
      </c>
      <c r="C452" s="74" t="s">
        <v>1002</v>
      </c>
      <c r="D452" s="79" t="s">
        <v>18</v>
      </c>
      <c r="E452">
        <v>6</v>
      </c>
      <c r="F452">
        <v>400</v>
      </c>
    </row>
    <row r="453" spans="1:6" x14ac:dyDescent="0.25">
      <c r="A453">
        <v>923</v>
      </c>
      <c r="B453" t="s">
        <v>1003</v>
      </c>
      <c r="C453" s="74" t="s">
        <v>1004</v>
      </c>
      <c r="D453" s="79" t="s">
        <v>18</v>
      </c>
      <c r="E453">
        <v>6</v>
      </c>
      <c r="F453">
        <v>282</v>
      </c>
    </row>
    <row r="454" spans="1:6" x14ac:dyDescent="0.25">
      <c r="A454">
        <v>925</v>
      </c>
      <c r="B454" t="s">
        <v>1005</v>
      </c>
      <c r="C454" s="74" t="s">
        <v>1006</v>
      </c>
      <c r="D454" s="79" t="s">
        <v>18</v>
      </c>
      <c r="E454">
        <v>6</v>
      </c>
      <c r="F454">
        <v>500</v>
      </c>
    </row>
    <row r="455" spans="1:6" x14ac:dyDescent="0.25">
      <c r="A455">
        <v>927</v>
      </c>
      <c r="B455" t="s">
        <v>1007</v>
      </c>
      <c r="C455" s="74" t="s">
        <v>1008</v>
      </c>
      <c r="D455" s="79" t="s">
        <v>18</v>
      </c>
      <c r="E455">
        <v>6</v>
      </c>
      <c r="F455">
        <v>180</v>
      </c>
    </row>
    <row r="456" spans="1:6" x14ac:dyDescent="0.25">
      <c r="A456">
        <v>929</v>
      </c>
      <c r="B456" t="s">
        <v>1009</v>
      </c>
      <c r="C456" s="74" t="s">
        <v>1010</v>
      </c>
      <c r="D456" s="79" t="s">
        <v>18</v>
      </c>
      <c r="E456">
        <v>6</v>
      </c>
      <c r="F456" s="75">
        <v>4000</v>
      </c>
    </row>
    <row r="457" spans="1:6" x14ac:dyDescent="0.25">
      <c r="A457">
        <v>931</v>
      </c>
      <c r="B457" t="s">
        <v>1011</v>
      </c>
      <c r="C457" s="74" t="s">
        <v>1012</v>
      </c>
      <c r="D457" s="79" t="s">
        <v>18</v>
      </c>
      <c r="E457">
        <v>6</v>
      </c>
      <c r="F457">
        <v>324</v>
      </c>
    </row>
    <row r="458" spans="1:6" x14ac:dyDescent="0.25">
      <c r="A458">
        <v>933</v>
      </c>
      <c r="B458" t="s">
        <v>1013</v>
      </c>
      <c r="C458" s="74" t="s">
        <v>1014</v>
      </c>
      <c r="D458" s="79" t="s">
        <v>18</v>
      </c>
      <c r="E458">
        <v>6</v>
      </c>
      <c r="F458">
        <v>200</v>
      </c>
    </row>
    <row r="459" spans="1:6" x14ac:dyDescent="0.25">
      <c r="A459">
        <v>935</v>
      </c>
      <c r="B459" t="s">
        <v>1015</v>
      </c>
      <c r="C459" s="74" t="s">
        <v>1016</v>
      </c>
      <c r="D459" s="79" t="s">
        <v>18</v>
      </c>
      <c r="E459">
        <v>6</v>
      </c>
      <c r="F459">
        <v>250</v>
      </c>
    </row>
    <row r="460" spans="1:6" x14ac:dyDescent="0.25">
      <c r="A460">
        <v>937</v>
      </c>
      <c r="B460" t="s">
        <v>1017</v>
      </c>
      <c r="C460" s="74" t="s">
        <v>1018</v>
      </c>
      <c r="D460" s="79" t="s">
        <v>18</v>
      </c>
      <c r="E460">
        <v>6</v>
      </c>
      <c r="F460">
        <v>70</v>
      </c>
    </row>
    <row r="461" spans="1:6" x14ac:dyDescent="0.25">
      <c r="A461">
        <v>939</v>
      </c>
      <c r="B461" t="s">
        <v>1019</v>
      </c>
      <c r="C461" s="74" t="s">
        <v>1020</v>
      </c>
      <c r="D461" s="79" t="s">
        <v>18</v>
      </c>
      <c r="E461">
        <v>6</v>
      </c>
      <c r="F461" s="75">
        <v>1250</v>
      </c>
    </row>
    <row r="462" spans="1:6" x14ac:dyDescent="0.25">
      <c r="A462">
        <v>941</v>
      </c>
      <c r="B462" t="s">
        <v>1021</v>
      </c>
      <c r="C462" s="74" t="s">
        <v>1022</v>
      </c>
      <c r="D462" s="79" t="s">
        <v>18</v>
      </c>
      <c r="E462">
        <v>6</v>
      </c>
      <c r="F462">
        <v>100</v>
      </c>
    </row>
    <row r="463" spans="1:6" x14ac:dyDescent="0.25">
      <c r="A463">
        <v>943</v>
      </c>
      <c r="B463" t="s">
        <v>1023</v>
      </c>
      <c r="C463" s="74" t="s">
        <v>1024</v>
      </c>
      <c r="D463" s="79" t="s">
        <v>18</v>
      </c>
      <c r="E463">
        <v>6</v>
      </c>
      <c r="F463">
        <v>300</v>
      </c>
    </row>
    <row r="464" spans="1:6" x14ac:dyDescent="0.25">
      <c r="A464">
        <v>945</v>
      </c>
      <c r="B464" t="s">
        <v>1025</v>
      </c>
      <c r="C464" s="74" t="s">
        <v>1026</v>
      </c>
      <c r="D464" s="79" t="s">
        <v>18</v>
      </c>
      <c r="E464">
        <v>6</v>
      </c>
      <c r="F464">
        <v>100</v>
      </c>
    </row>
    <row r="465" spans="1:6" x14ac:dyDescent="0.25">
      <c r="A465">
        <v>947</v>
      </c>
      <c r="B465" t="s">
        <v>1027</v>
      </c>
      <c r="C465" s="74" t="s">
        <v>1028</v>
      </c>
      <c r="D465" s="79" t="s">
        <v>18</v>
      </c>
      <c r="E465">
        <v>6</v>
      </c>
      <c r="F465">
        <v>280</v>
      </c>
    </row>
    <row r="466" spans="1:6" x14ac:dyDescent="0.25">
      <c r="A466">
        <v>949</v>
      </c>
      <c r="B466" t="s">
        <v>1029</v>
      </c>
      <c r="C466" s="74" t="s">
        <v>1030</v>
      </c>
      <c r="D466" s="79" t="s">
        <v>18</v>
      </c>
      <c r="E466">
        <v>6</v>
      </c>
      <c r="F466">
        <v>500</v>
      </c>
    </row>
    <row r="467" spans="1:6" x14ac:dyDescent="0.25">
      <c r="A467">
        <v>951</v>
      </c>
      <c r="B467" t="s">
        <v>1031</v>
      </c>
      <c r="C467" s="74" t="s">
        <v>1032</v>
      </c>
      <c r="D467" s="79" t="s">
        <v>18</v>
      </c>
      <c r="E467">
        <v>6</v>
      </c>
      <c r="F467" s="75">
        <v>6600</v>
      </c>
    </row>
    <row r="468" spans="1:6" x14ac:dyDescent="0.25">
      <c r="A468">
        <v>953</v>
      </c>
      <c r="B468" t="s">
        <v>1033</v>
      </c>
      <c r="C468" s="74" t="s">
        <v>1034</v>
      </c>
      <c r="D468" s="79" t="s">
        <v>18</v>
      </c>
      <c r="E468">
        <v>6</v>
      </c>
      <c r="F468">
        <v>200</v>
      </c>
    </row>
    <row r="469" spans="1:6" x14ac:dyDescent="0.25">
      <c r="A469">
        <v>955</v>
      </c>
      <c r="B469" t="s">
        <v>1035</v>
      </c>
      <c r="C469" s="74" t="s">
        <v>1036</v>
      </c>
      <c r="D469" s="79" t="s">
        <v>18</v>
      </c>
      <c r="E469">
        <v>6</v>
      </c>
      <c r="F469">
        <v>150</v>
      </c>
    </row>
    <row r="470" spans="1:6" x14ac:dyDescent="0.25">
      <c r="A470">
        <v>957</v>
      </c>
      <c r="B470" t="s">
        <v>1037</v>
      </c>
      <c r="C470" s="74" t="s">
        <v>1038</v>
      </c>
      <c r="D470" s="79" t="s">
        <v>18</v>
      </c>
      <c r="E470">
        <v>6</v>
      </c>
      <c r="F470">
        <v>120</v>
      </c>
    </row>
    <row r="471" spans="1:6" x14ac:dyDescent="0.25">
      <c r="A471">
        <v>959</v>
      </c>
      <c r="B471" t="s">
        <v>1039</v>
      </c>
      <c r="C471" s="74" t="s">
        <v>1040</v>
      </c>
      <c r="D471" s="79" t="s">
        <v>18</v>
      </c>
      <c r="E471">
        <v>6</v>
      </c>
      <c r="F471">
        <v>500</v>
      </c>
    </row>
    <row r="472" spans="1:6" x14ac:dyDescent="0.25">
      <c r="A472">
        <v>961</v>
      </c>
      <c r="B472" t="s">
        <v>1041</v>
      </c>
      <c r="C472" s="74" t="s">
        <v>1042</v>
      </c>
      <c r="D472" s="79" t="s">
        <v>18</v>
      </c>
      <c r="E472">
        <v>6</v>
      </c>
      <c r="F472">
        <v>200</v>
      </c>
    </row>
    <row r="473" spans="1:6" x14ac:dyDescent="0.25">
      <c r="A473">
        <v>963</v>
      </c>
      <c r="B473" t="s">
        <v>1043</v>
      </c>
      <c r="C473" s="74" t="s">
        <v>1044</v>
      </c>
      <c r="D473" s="79" t="s">
        <v>18</v>
      </c>
      <c r="E473">
        <v>6</v>
      </c>
      <c r="F473">
        <v>200</v>
      </c>
    </row>
    <row r="474" spans="1:6" x14ac:dyDescent="0.25">
      <c r="A474">
        <v>965</v>
      </c>
      <c r="B474" t="s">
        <v>1045</v>
      </c>
      <c r="C474" s="74" t="s">
        <v>1046</v>
      </c>
      <c r="D474" s="79" t="s">
        <v>18</v>
      </c>
      <c r="E474">
        <v>6</v>
      </c>
      <c r="F474">
        <v>400</v>
      </c>
    </row>
    <row r="475" spans="1:6" x14ac:dyDescent="0.25">
      <c r="A475">
        <v>967</v>
      </c>
      <c r="B475" t="s">
        <v>1047</v>
      </c>
      <c r="C475" s="74" t="s">
        <v>1048</v>
      </c>
      <c r="D475" s="79" t="s">
        <v>18</v>
      </c>
      <c r="E475">
        <v>6</v>
      </c>
      <c r="F475">
        <v>150</v>
      </c>
    </row>
    <row r="476" spans="1:6" x14ac:dyDescent="0.25">
      <c r="A476">
        <v>969</v>
      </c>
      <c r="B476" t="s">
        <v>1049</v>
      </c>
      <c r="C476" s="74" t="s">
        <v>1050</v>
      </c>
      <c r="D476" s="79" t="s">
        <v>18</v>
      </c>
      <c r="E476">
        <v>6</v>
      </c>
      <c r="F476">
        <v>220</v>
      </c>
    </row>
    <row r="477" spans="1:6" x14ac:dyDescent="0.25">
      <c r="A477">
        <v>971</v>
      </c>
      <c r="B477" t="s">
        <v>1051</v>
      </c>
      <c r="C477" s="74" t="s">
        <v>1052</v>
      </c>
      <c r="D477" s="79" t="s">
        <v>18</v>
      </c>
      <c r="E477">
        <v>6</v>
      </c>
      <c r="F477">
        <v>200</v>
      </c>
    </row>
    <row r="478" spans="1:6" x14ac:dyDescent="0.25">
      <c r="A478">
        <v>973</v>
      </c>
      <c r="B478" t="s">
        <v>1053</v>
      </c>
      <c r="C478" s="74" t="s">
        <v>1054</v>
      </c>
      <c r="D478" s="79" t="s">
        <v>18</v>
      </c>
      <c r="E478">
        <v>6</v>
      </c>
      <c r="F478">
        <v>150</v>
      </c>
    </row>
    <row r="479" spans="1:6" x14ac:dyDescent="0.25">
      <c r="A479">
        <v>975</v>
      </c>
      <c r="B479" t="s">
        <v>1055</v>
      </c>
      <c r="C479" s="74" t="s">
        <v>1056</v>
      </c>
      <c r="D479" s="79" t="s">
        <v>18</v>
      </c>
      <c r="E479">
        <v>6</v>
      </c>
      <c r="F479">
        <v>100</v>
      </c>
    </row>
    <row r="480" spans="1:6" x14ac:dyDescent="0.25">
      <c r="A480">
        <v>977</v>
      </c>
      <c r="B480" t="s">
        <v>1057</v>
      </c>
      <c r="C480" s="74" t="s">
        <v>1058</v>
      </c>
      <c r="D480" s="79" t="s">
        <v>18</v>
      </c>
      <c r="E480">
        <v>6</v>
      </c>
      <c r="F480">
        <v>120</v>
      </c>
    </row>
    <row r="481" spans="1:6" x14ac:dyDescent="0.25">
      <c r="A481">
        <v>979</v>
      </c>
      <c r="B481" t="s">
        <v>1059</v>
      </c>
      <c r="C481" s="74" t="s">
        <v>1060</v>
      </c>
      <c r="D481" s="79" t="s">
        <v>18</v>
      </c>
      <c r="E481">
        <v>6</v>
      </c>
      <c r="F481">
        <v>150</v>
      </c>
    </row>
    <row r="482" spans="1:6" x14ac:dyDescent="0.25">
      <c r="A482">
        <v>981</v>
      </c>
      <c r="B482" t="s">
        <v>1061</v>
      </c>
      <c r="C482" s="74" t="s">
        <v>1062</v>
      </c>
      <c r="D482" s="79" t="s">
        <v>18</v>
      </c>
      <c r="E482">
        <v>6</v>
      </c>
      <c r="F482">
        <v>130</v>
      </c>
    </row>
    <row r="483" spans="1:6" x14ac:dyDescent="0.25">
      <c r="A483">
        <v>983</v>
      </c>
      <c r="B483" t="s">
        <v>1063</v>
      </c>
      <c r="C483" s="74" t="s">
        <v>1064</v>
      </c>
      <c r="D483" s="79" t="s">
        <v>18</v>
      </c>
      <c r="E483">
        <v>6</v>
      </c>
      <c r="F483">
        <v>360</v>
      </c>
    </row>
    <row r="484" spans="1:6" x14ac:dyDescent="0.25">
      <c r="A484">
        <v>985</v>
      </c>
      <c r="B484" t="s">
        <v>1065</v>
      </c>
      <c r="C484" s="74" t="s">
        <v>1066</v>
      </c>
      <c r="D484" s="79" t="s">
        <v>18</v>
      </c>
      <c r="E484">
        <v>6</v>
      </c>
      <c r="F484">
        <v>360</v>
      </c>
    </row>
    <row r="485" spans="1:6" x14ac:dyDescent="0.25">
      <c r="A485">
        <v>987</v>
      </c>
      <c r="B485" t="s">
        <v>1067</v>
      </c>
      <c r="C485" s="74" t="s">
        <v>1068</v>
      </c>
      <c r="D485" s="79" t="s">
        <v>18</v>
      </c>
      <c r="E485">
        <v>6</v>
      </c>
      <c r="F485">
        <v>100</v>
      </c>
    </row>
    <row r="486" spans="1:6" x14ac:dyDescent="0.25">
      <c r="A486">
        <v>989</v>
      </c>
      <c r="B486" t="s">
        <v>1069</v>
      </c>
      <c r="C486" s="74" t="s">
        <v>1070</v>
      </c>
      <c r="D486" s="79" t="s">
        <v>18</v>
      </c>
      <c r="E486">
        <v>6</v>
      </c>
      <c r="F486">
        <v>200</v>
      </c>
    </row>
    <row r="487" spans="1:6" x14ac:dyDescent="0.25">
      <c r="A487">
        <v>991</v>
      </c>
      <c r="B487" t="s">
        <v>1071</v>
      </c>
      <c r="C487" s="74" t="s">
        <v>1072</v>
      </c>
      <c r="D487" s="79" t="s">
        <v>18</v>
      </c>
      <c r="E487">
        <v>6</v>
      </c>
      <c r="F487">
        <v>200</v>
      </c>
    </row>
    <row r="488" spans="1:6" x14ac:dyDescent="0.25">
      <c r="A488">
        <v>993</v>
      </c>
      <c r="B488" t="s">
        <v>1073</v>
      </c>
      <c r="C488" s="74" t="s">
        <v>1074</v>
      </c>
      <c r="D488" s="79" t="s">
        <v>18</v>
      </c>
      <c r="E488">
        <v>6</v>
      </c>
      <c r="F488">
        <v>80</v>
      </c>
    </row>
    <row r="489" spans="1:6" x14ac:dyDescent="0.25">
      <c r="A489">
        <v>995</v>
      </c>
      <c r="B489" t="s">
        <v>1075</v>
      </c>
      <c r="C489" s="74" t="s">
        <v>1076</v>
      </c>
      <c r="D489" s="79" t="s">
        <v>18</v>
      </c>
      <c r="E489">
        <v>6</v>
      </c>
      <c r="F489">
        <v>540</v>
      </c>
    </row>
    <row r="490" spans="1:6" x14ac:dyDescent="0.25">
      <c r="A490">
        <v>997</v>
      </c>
      <c r="B490" t="s">
        <v>1077</v>
      </c>
      <c r="C490" s="74" t="s">
        <v>1078</v>
      </c>
      <c r="D490" s="79" t="s">
        <v>18</v>
      </c>
      <c r="E490">
        <v>6</v>
      </c>
      <c r="F490">
        <v>540</v>
      </c>
    </row>
    <row r="491" spans="1:6" x14ac:dyDescent="0.25">
      <c r="A491">
        <v>999</v>
      </c>
      <c r="B491" t="s">
        <v>1079</v>
      </c>
      <c r="C491" s="74" t="s">
        <v>1080</v>
      </c>
      <c r="D491" s="79" t="s">
        <v>18</v>
      </c>
      <c r="E491">
        <v>6</v>
      </c>
      <c r="F491">
        <v>700</v>
      </c>
    </row>
    <row r="492" spans="1:6" x14ac:dyDescent="0.25">
      <c r="A492">
        <v>1001</v>
      </c>
      <c r="B492" t="s">
        <v>1081</v>
      </c>
      <c r="C492" s="74" t="s">
        <v>1082</v>
      </c>
      <c r="D492" s="79" t="s">
        <v>18</v>
      </c>
      <c r="E492">
        <v>6</v>
      </c>
      <c r="F492">
        <v>150</v>
      </c>
    </row>
    <row r="493" spans="1:6" x14ac:dyDescent="0.25">
      <c r="A493">
        <v>1003</v>
      </c>
      <c r="B493" t="s">
        <v>1083</v>
      </c>
      <c r="C493" s="74" t="s">
        <v>1084</v>
      </c>
      <c r="D493" s="79" t="s">
        <v>18</v>
      </c>
      <c r="E493">
        <v>6</v>
      </c>
      <c r="F493">
        <v>240</v>
      </c>
    </row>
    <row r="494" spans="1:6" x14ac:dyDescent="0.25">
      <c r="A494">
        <v>1005</v>
      </c>
      <c r="B494" t="s">
        <v>1085</v>
      </c>
      <c r="C494" s="74" t="s">
        <v>1086</v>
      </c>
      <c r="D494" s="79" t="s">
        <v>18</v>
      </c>
      <c r="E494">
        <v>6</v>
      </c>
      <c r="F494">
        <v>300</v>
      </c>
    </row>
    <row r="495" spans="1:6" x14ac:dyDescent="0.25">
      <c r="A495">
        <v>1007</v>
      </c>
      <c r="B495" t="s">
        <v>1087</v>
      </c>
      <c r="C495" s="74" t="s">
        <v>1088</v>
      </c>
      <c r="D495" s="79" t="s">
        <v>18</v>
      </c>
      <c r="E495">
        <v>6</v>
      </c>
      <c r="F495">
        <v>150</v>
      </c>
    </row>
    <row r="496" spans="1:6" x14ac:dyDescent="0.25">
      <c r="A496">
        <v>1009</v>
      </c>
      <c r="B496" t="s">
        <v>1089</v>
      </c>
      <c r="C496" s="74" t="s">
        <v>1090</v>
      </c>
      <c r="D496" s="79" t="s">
        <v>18</v>
      </c>
      <c r="E496">
        <v>6</v>
      </c>
      <c r="F496">
        <v>432</v>
      </c>
    </row>
    <row r="497" spans="1:6" x14ac:dyDescent="0.25">
      <c r="A497">
        <v>1011</v>
      </c>
      <c r="B497" t="s">
        <v>1091</v>
      </c>
      <c r="C497" s="74" t="s">
        <v>1092</v>
      </c>
      <c r="D497" s="79" t="s">
        <v>18</v>
      </c>
      <c r="E497">
        <v>6</v>
      </c>
      <c r="F497">
        <v>440</v>
      </c>
    </row>
    <row r="498" spans="1:6" x14ac:dyDescent="0.25">
      <c r="A498">
        <v>1013</v>
      </c>
      <c r="B498" t="s">
        <v>1093</v>
      </c>
      <c r="C498" s="74" t="s">
        <v>1094</v>
      </c>
      <c r="D498" s="79" t="s">
        <v>18</v>
      </c>
      <c r="E498">
        <v>6</v>
      </c>
      <c r="F498">
        <v>300</v>
      </c>
    </row>
    <row r="499" spans="1:6" x14ac:dyDescent="0.25">
      <c r="A499">
        <v>1015</v>
      </c>
      <c r="B499" t="s">
        <v>1095</v>
      </c>
      <c r="C499" s="74" t="s">
        <v>1096</v>
      </c>
      <c r="D499" s="79" t="s">
        <v>18</v>
      </c>
      <c r="E499">
        <v>6</v>
      </c>
      <c r="F499">
        <v>300</v>
      </c>
    </row>
    <row r="500" spans="1:6" x14ac:dyDescent="0.25">
      <c r="A500">
        <v>1017</v>
      </c>
      <c r="B500" t="s">
        <v>1097</v>
      </c>
      <c r="C500" s="74" t="s">
        <v>1098</v>
      </c>
      <c r="D500" s="79" t="s">
        <v>18</v>
      </c>
      <c r="E500">
        <v>6</v>
      </c>
      <c r="F500">
        <v>160</v>
      </c>
    </row>
    <row r="501" spans="1:6" x14ac:dyDescent="0.25">
      <c r="A501">
        <v>1019</v>
      </c>
      <c r="B501" t="s">
        <v>1099</v>
      </c>
      <c r="C501" s="74" t="s">
        <v>1100</v>
      </c>
      <c r="D501" s="79" t="s">
        <v>18</v>
      </c>
      <c r="E501">
        <v>6</v>
      </c>
      <c r="F501">
        <v>150</v>
      </c>
    </row>
    <row r="502" spans="1:6" x14ac:dyDescent="0.25">
      <c r="A502">
        <v>1021</v>
      </c>
      <c r="B502" t="s">
        <v>1101</v>
      </c>
      <c r="C502" s="74" t="s">
        <v>1102</v>
      </c>
      <c r="D502" s="79" t="s">
        <v>18</v>
      </c>
      <c r="E502">
        <v>6</v>
      </c>
      <c r="F502">
        <v>500</v>
      </c>
    </row>
    <row r="503" spans="1:6" x14ac:dyDescent="0.25">
      <c r="A503">
        <v>1023</v>
      </c>
      <c r="B503" t="s">
        <v>1103</v>
      </c>
      <c r="C503" s="74" t="s">
        <v>1104</v>
      </c>
      <c r="D503" s="79" t="s">
        <v>18</v>
      </c>
      <c r="E503">
        <v>6</v>
      </c>
      <c r="F503">
        <v>250</v>
      </c>
    </row>
    <row r="504" spans="1:6" x14ac:dyDescent="0.25">
      <c r="A504">
        <v>1025</v>
      </c>
      <c r="B504" t="s">
        <v>1105</v>
      </c>
      <c r="C504" s="74" t="s">
        <v>1106</v>
      </c>
      <c r="D504" s="79" t="s">
        <v>18</v>
      </c>
      <c r="E504">
        <v>6</v>
      </c>
      <c r="F504">
        <v>280</v>
      </c>
    </row>
    <row r="505" spans="1:6" x14ac:dyDescent="0.25">
      <c r="A505">
        <v>1027</v>
      </c>
      <c r="B505" t="s">
        <v>1107</v>
      </c>
      <c r="C505" s="74" t="s">
        <v>1108</v>
      </c>
      <c r="D505" s="79" t="s">
        <v>18</v>
      </c>
      <c r="E505">
        <v>6</v>
      </c>
      <c r="F505">
        <v>162</v>
      </c>
    </row>
    <row r="506" spans="1:6" x14ac:dyDescent="0.25">
      <c r="A506">
        <v>1029</v>
      </c>
      <c r="B506" t="s">
        <v>1109</v>
      </c>
      <c r="C506" s="74" t="s">
        <v>1110</v>
      </c>
      <c r="D506" s="79" t="s">
        <v>18</v>
      </c>
      <c r="E506">
        <v>6</v>
      </c>
      <c r="F506">
        <v>100</v>
      </c>
    </row>
    <row r="507" spans="1:6" x14ac:dyDescent="0.25">
      <c r="A507">
        <v>1031</v>
      </c>
      <c r="B507" t="s">
        <v>1111</v>
      </c>
      <c r="C507" s="74" t="s">
        <v>1112</v>
      </c>
      <c r="D507" s="79" t="s">
        <v>18</v>
      </c>
      <c r="E507">
        <v>6</v>
      </c>
      <c r="F507">
        <v>150</v>
      </c>
    </row>
    <row r="508" spans="1:6" x14ac:dyDescent="0.25">
      <c r="A508">
        <v>1033</v>
      </c>
      <c r="B508" t="s">
        <v>1113</v>
      </c>
      <c r="C508" s="74" t="s">
        <v>1114</v>
      </c>
      <c r="D508" s="79" t="s">
        <v>18</v>
      </c>
      <c r="E508">
        <v>6</v>
      </c>
      <c r="F508">
        <v>100</v>
      </c>
    </row>
    <row r="509" spans="1:6" x14ac:dyDescent="0.25">
      <c r="A509">
        <v>1035</v>
      </c>
      <c r="B509" t="s">
        <v>1115</v>
      </c>
      <c r="C509" s="74" t="s">
        <v>1116</v>
      </c>
      <c r="D509" s="79" t="s">
        <v>18</v>
      </c>
      <c r="E509">
        <v>6</v>
      </c>
      <c r="F509">
        <v>120</v>
      </c>
    </row>
    <row r="510" spans="1:6" x14ac:dyDescent="0.25">
      <c r="A510">
        <v>1037</v>
      </c>
      <c r="B510" t="s">
        <v>1117</v>
      </c>
      <c r="C510" s="74" t="s">
        <v>1118</v>
      </c>
      <c r="D510" s="79" t="s">
        <v>18</v>
      </c>
      <c r="E510">
        <v>6</v>
      </c>
      <c r="F510">
        <v>300</v>
      </c>
    </row>
    <row r="511" spans="1:6" x14ac:dyDescent="0.25">
      <c r="A511">
        <v>1039</v>
      </c>
      <c r="B511" t="s">
        <v>1119</v>
      </c>
      <c r="C511" s="74" t="s">
        <v>1120</v>
      </c>
      <c r="D511" s="79" t="s">
        <v>18</v>
      </c>
      <c r="E511">
        <v>6</v>
      </c>
      <c r="F511">
        <v>300</v>
      </c>
    </row>
    <row r="512" spans="1:6" x14ac:dyDescent="0.25">
      <c r="A512">
        <v>1041</v>
      </c>
      <c r="B512" t="s">
        <v>1121</v>
      </c>
      <c r="C512" s="74" t="s">
        <v>1122</v>
      </c>
      <c r="D512" s="79" t="s">
        <v>18</v>
      </c>
      <c r="E512">
        <v>6</v>
      </c>
      <c r="F512">
        <v>300</v>
      </c>
    </row>
    <row r="513" spans="1:6" x14ac:dyDescent="0.25">
      <c r="A513">
        <v>1043</v>
      </c>
      <c r="B513" t="s">
        <v>1123</v>
      </c>
      <c r="C513" s="74" t="s">
        <v>1124</v>
      </c>
      <c r="D513" s="79" t="s">
        <v>18</v>
      </c>
      <c r="E513">
        <v>6</v>
      </c>
      <c r="F513">
        <v>260</v>
      </c>
    </row>
    <row r="514" spans="1:6" x14ac:dyDescent="0.25">
      <c r="A514">
        <v>1045</v>
      </c>
      <c r="B514" t="s">
        <v>1125</v>
      </c>
      <c r="C514" s="74" t="s">
        <v>1126</v>
      </c>
      <c r="D514" s="79" t="s">
        <v>18</v>
      </c>
      <c r="E514">
        <v>6</v>
      </c>
      <c r="F514">
        <v>120</v>
      </c>
    </row>
    <row r="515" spans="1:6" x14ac:dyDescent="0.25">
      <c r="A515">
        <v>1047</v>
      </c>
      <c r="B515" t="s">
        <v>1127</v>
      </c>
      <c r="C515" s="74" t="s">
        <v>1128</v>
      </c>
      <c r="D515" s="79" t="s">
        <v>18</v>
      </c>
      <c r="E515">
        <v>6</v>
      </c>
      <c r="F515">
        <v>330</v>
      </c>
    </row>
    <row r="516" spans="1:6" x14ac:dyDescent="0.25">
      <c r="A516">
        <v>1049</v>
      </c>
      <c r="B516" t="s">
        <v>1129</v>
      </c>
      <c r="C516" s="74" t="s">
        <v>1130</v>
      </c>
      <c r="D516" s="79" t="s">
        <v>18</v>
      </c>
      <c r="E516">
        <v>6</v>
      </c>
      <c r="F516" s="75">
        <v>2400</v>
      </c>
    </row>
    <row r="517" spans="1:6" x14ac:dyDescent="0.25">
      <c r="A517">
        <v>1051</v>
      </c>
      <c r="B517" t="s">
        <v>1131</v>
      </c>
      <c r="C517" s="74" t="s">
        <v>1132</v>
      </c>
      <c r="D517" s="79" t="s">
        <v>18</v>
      </c>
      <c r="E517">
        <v>6</v>
      </c>
      <c r="F517">
        <v>120</v>
      </c>
    </row>
    <row r="518" spans="1:6" x14ac:dyDescent="0.25">
      <c r="A518">
        <v>1053</v>
      </c>
      <c r="B518" t="s">
        <v>1133</v>
      </c>
      <c r="C518" s="74" t="s">
        <v>1134</v>
      </c>
      <c r="D518" s="79" t="s">
        <v>18</v>
      </c>
      <c r="E518">
        <v>6</v>
      </c>
      <c r="F518">
        <v>360</v>
      </c>
    </row>
    <row r="519" spans="1:6" x14ac:dyDescent="0.25">
      <c r="A519">
        <v>1055</v>
      </c>
      <c r="B519" t="s">
        <v>1135</v>
      </c>
      <c r="C519" s="74" t="s">
        <v>1136</v>
      </c>
      <c r="D519" s="79" t="s">
        <v>18</v>
      </c>
      <c r="E519">
        <v>6</v>
      </c>
      <c r="F519">
        <v>153</v>
      </c>
    </row>
    <row r="520" spans="1:6" x14ac:dyDescent="0.25">
      <c r="A520">
        <v>1057</v>
      </c>
      <c r="B520" t="s">
        <v>1137</v>
      </c>
      <c r="C520" s="74" t="s">
        <v>1138</v>
      </c>
      <c r="D520" s="79" t="s">
        <v>18</v>
      </c>
      <c r="E520">
        <v>6</v>
      </c>
      <c r="F520">
        <v>330</v>
      </c>
    </row>
    <row r="521" spans="1:6" x14ac:dyDescent="0.25">
      <c r="A521">
        <v>1059</v>
      </c>
      <c r="B521" t="s">
        <v>1139</v>
      </c>
      <c r="C521" s="74" t="s">
        <v>1140</v>
      </c>
      <c r="D521" s="79" t="s">
        <v>18</v>
      </c>
      <c r="E521">
        <v>6</v>
      </c>
      <c r="F521" s="75">
        <v>7758.32</v>
      </c>
    </row>
    <row r="522" spans="1:6" x14ac:dyDescent="0.25">
      <c r="A522">
        <v>1061</v>
      </c>
      <c r="B522" t="s">
        <v>1141</v>
      </c>
      <c r="C522" s="74" t="s">
        <v>1142</v>
      </c>
      <c r="D522" s="79" t="s">
        <v>18</v>
      </c>
      <c r="E522">
        <v>6</v>
      </c>
      <c r="F522">
        <v>650</v>
      </c>
    </row>
    <row r="523" spans="1:6" x14ac:dyDescent="0.25">
      <c r="A523">
        <v>1063</v>
      </c>
      <c r="B523" t="s">
        <v>1143</v>
      </c>
      <c r="C523" s="74" t="s">
        <v>1144</v>
      </c>
      <c r="D523" s="79" t="s">
        <v>18</v>
      </c>
      <c r="E523">
        <v>6</v>
      </c>
      <c r="F523">
        <v>600</v>
      </c>
    </row>
    <row r="524" spans="1:6" x14ac:dyDescent="0.25">
      <c r="A524">
        <v>1065</v>
      </c>
      <c r="B524" t="s">
        <v>1145</v>
      </c>
      <c r="C524" s="74" t="s">
        <v>1146</v>
      </c>
      <c r="D524" s="79" t="s">
        <v>18</v>
      </c>
      <c r="E524">
        <v>6</v>
      </c>
      <c r="F524">
        <v>360</v>
      </c>
    </row>
    <row r="525" spans="1:6" x14ac:dyDescent="0.25">
      <c r="A525">
        <v>1067</v>
      </c>
      <c r="B525" t="s">
        <v>1147</v>
      </c>
      <c r="C525" s="74" t="s">
        <v>1148</v>
      </c>
      <c r="D525" s="79" t="s">
        <v>18</v>
      </c>
      <c r="E525">
        <v>6</v>
      </c>
      <c r="F525">
        <v>500</v>
      </c>
    </row>
    <row r="526" spans="1:6" x14ac:dyDescent="0.25">
      <c r="A526">
        <v>1069</v>
      </c>
      <c r="B526" t="s">
        <v>1149</v>
      </c>
      <c r="C526" s="74" t="s">
        <v>1150</v>
      </c>
      <c r="D526" s="79" t="s">
        <v>18</v>
      </c>
      <c r="E526">
        <v>6</v>
      </c>
      <c r="F526">
        <v>90</v>
      </c>
    </row>
    <row r="527" spans="1:6" x14ac:dyDescent="0.25">
      <c r="A527">
        <v>1071</v>
      </c>
      <c r="B527" t="s">
        <v>1151</v>
      </c>
      <c r="C527" s="74" t="s">
        <v>1152</v>
      </c>
      <c r="D527" s="79" t="s">
        <v>18</v>
      </c>
      <c r="E527">
        <v>6</v>
      </c>
      <c r="F527">
        <v>200</v>
      </c>
    </row>
    <row r="528" spans="1:6" x14ac:dyDescent="0.25">
      <c r="A528">
        <v>1073</v>
      </c>
      <c r="B528" t="s">
        <v>1153</v>
      </c>
      <c r="C528" s="74" t="s">
        <v>1154</v>
      </c>
      <c r="D528" s="79" t="s">
        <v>18</v>
      </c>
      <c r="E528">
        <v>6</v>
      </c>
      <c r="F528">
        <v>540</v>
      </c>
    </row>
    <row r="529" spans="1:6" x14ac:dyDescent="0.25">
      <c r="A529">
        <v>1075</v>
      </c>
      <c r="B529" t="s">
        <v>1155</v>
      </c>
      <c r="C529" s="74" t="s">
        <v>1156</v>
      </c>
      <c r="D529" s="79" t="s">
        <v>18</v>
      </c>
      <c r="E529">
        <v>6</v>
      </c>
      <c r="F529">
        <v>200</v>
      </c>
    </row>
    <row r="530" spans="1:6" x14ac:dyDescent="0.25">
      <c r="A530">
        <v>1077</v>
      </c>
      <c r="B530" t="s">
        <v>1157</v>
      </c>
      <c r="C530" s="74" t="s">
        <v>1158</v>
      </c>
      <c r="D530" s="79" t="s">
        <v>18</v>
      </c>
      <c r="E530">
        <v>6</v>
      </c>
      <c r="F530">
        <v>200</v>
      </c>
    </row>
    <row r="531" spans="1:6" x14ac:dyDescent="0.25">
      <c r="A531">
        <v>1079</v>
      </c>
      <c r="B531" t="s">
        <v>1159</v>
      </c>
      <c r="C531" s="74" t="s">
        <v>1160</v>
      </c>
      <c r="D531" s="79" t="s">
        <v>18</v>
      </c>
      <c r="E531">
        <v>6</v>
      </c>
      <c r="F531">
        <v>130</v>
      </c>
    </row>
    <row r="532" spans="1:6" x14ac:dyDescent="0.25">
      <c r="A532">
        <v>1081</v>
      </c>
      <c r="B532" t="s">
        <v>1161</v>
      </c>
      <c r="C532" s="74" t="s">
        <v>1162</v>
      </c>
      <c r="D532" s="79" t="s">
        <v>18</v>
      </c>
      <c r="E532">
        <v>6</v>
      </c>
      <c r="F532">
        <v>250</v>
      </c>
    </row>
    <row r="533" spans="1:6" x14ac:dyDescent="0.25">
      <c r="A533">
        <v>1083</v>
      </c>
      <c r="B533" t="s">
        <v>1163</v>
      </c>
      <c r="C533" s="74" t="s">
        <v>1164</v>
      </c>
      <c r="D533" s="79" t="s">
        <v>18</v>
      </c>
      <c r="E533">
        <v>6</v>
      </c>
      <c r="F533">
        <v>300</v>
      </c>
    </row>
    <row r="534" spans="1:6" x14ac:dyDescent="0.25">
      <c r="A534">
        <v>1085</v>
      </c>
      <c r="B534" t="s">
        <v>1165</v>
      </c>
      <c r="C534" s="74" t="s">
        <v>1166</v>
      </c>
      <c r="D534" s="79" t="s">
        <v>18</v>
      </c>
      <c r="E534">
        <v>6</v>
      </c>
      <c r="F534">
        <v>500</v>
      </c>
    </row>
    <row r="535" spans="1:6" x14ac:dyDescent="0.25">
      <c r="A535">
        <v>1087</v>
      </c>
      <c r="B535" t="s">
        <v>1167</v>
      </c>
      <c r="C535" s="74" t="s">
        <v>1168</v>
      </c>
      <c r="D535" s="79" t="s">
        <v>18</v>
      </c>
      <c r="E535">
        <v>6</v>
      </c>
      <c r="F535">
        <v>220</v>
      </c>
    </row>
    <row r="536" spans="1:6" x14ac:dyDescent="0.25">
      <c r="A536">
        <v>1089</v>
      </c>
      <c r="B536" t="s">
        <v>1169</v>
      </c>
      <c r="C536" s="74" t="s">
        <v>1170</v>
      </c>
      <c r="D536" s="79" t="s">
        <v>18</v>
      </c>
      <c r="E536">
        <v>6</v>
      </c>
      <c r="F536">
        <v>220</v>
      </c>
    </row>
    <row r="537" spans="1:6" x14ac:dyDescent="0.25">
      <c r="A537">
        <v>1091</v>
      </c>
      <c r="B537" t="s">
        <v>1053</v>
      </c>
      <c r="C537" s="74" t="s">
        <v>1171</v>
      </c>
      <c r="D537" s="79" t="s">
        <v>18</v>
      </c>
      <c r="E537">
        <v>6</v>
      </c>
      <c r="F537">
        <v>400</v>
      </c>
    </row>
    <row r="538" spans="1:6" x14ac:dyDescent="0.25">
      <c r="A538">
        <v>1093</v>
      </c>
      <c r="B538" t="s">
        <v>1172</v>
      </c>
      <c r="C538" s="74" t="s">
        <v>1173</v>
      </c>
      <c r="D538" s="79" t="s">
        <v>18</v>
      </c>
      <c r="E538">
        <v>6</v>
      </c>
      <c r="F538">
        <v>600</v>
      </c>
    </row>
    <row r="539" spans="1:6" x14ac:dyDescent="0.25">
      <c r="A539">
        <v>1095</v>
      </c>
      <c r="B539" t="s">
        <v>1174</v>
      </c>
      <c r="C539" s="74" t="s">
        <v>1175</v>
      </c>
      <c r="D539" s="79" t="s">
        <v>18</v>
      </c>
      <c r="E539">
        <v>6</v>
      </c>
      <c r="F539" s="75">
        <v>6615.91</v>
      </c>
    </row>
    <row r="540" spans="1:6" x14ac:dyDescent="0.25">
      <c r="A540">
        <v>1097</v>
      </c>
      <c r="B540" t="s">
        <v>1176</v>
      </c>
      <c r="C540" s="74" t="s">
        <v>1177</v>
      </c>
      <c r="D540" s="79" t="s">
        <v>18</v>
      </c>
      <c r="E540">
        <v>6</v>
      </c>
      <c r="F540">
        <v>800</v>
      </c>
    </row>
    <row r="541" spans="1:6" x14ac:dyDescent="0.25">
      <c r="A541">
        <v>1099</v>
      </c>
      <c r="B541" t="s">
        <v>1178</v>
      </c>
      <c r="C541" s="74" t="s">
        <v>1179</v>
      </c>
      <c r="D541" s="79" t="s">
        <v>18</v>
      </c>
      <c r="E541">
        <v>6</v>
      </c>
      <c r="F541">
        <v>150</v>
      </c>
    </row>
    <row r="542" spans="1:6" x14ac:dyDescent="0.25">
      <c r="A542">
        <v>1101</v>
      </c>
      <c r="B542" t="s">
        <v>1180</v>
      </c>
      <c r="C542" s="74" t="s">
        <v>1181</v>
      </c>
      <c r="D542" s="79" t="s">
        <v>18</v>
      </c>
      <c r="E542">
        <v>6</v>
      </c>
      <c r="F542" s="75">
        <v>8531.11</v>
      </c>
    </row>
    <row r="543" spans="1:6" x14ac:dyDescent="0.25">
      <c r="A543">
        <v>1103</v>
      </c>
      <c r="B543" t="s">
        <v>1182</v>
      </c>
      <c r="C543" s="74" t="s">
        <v>1183</v>
      </c>
      <c r="D543" s="79" t="s">
        <v>18</v>
      </c>
      <c r="E543">
        <v>6</v>
      </c>
      <c r="F543">
        <v>180</v>
      </c>
    </row>
    <row r="544" spans="1:6" x14ac:dyDescent="0.25">
      <c r="A544">
        <v>1105</v>
      </c>
      <c r="B544" t="s">
        <v>1184</v>
      </c>
      <c r="C544" s="74" t="s">
        <v>1185</v>
      </c>
      <c r="D544" s="79" t="s">
        <v>18</v>
      </c>
      <c r="E544">
        <v>6</v>
      </c>
      <c r="F544">
        <v>170</v>
      </c>
    </row>
    <row r="545" spans="1:6" x14ac:dyDescent="0.25">
      <c r="A545">
        <v>1107</v>
      </c>
      <c r="B545" t="s">
        <v>1186</v>
      </c>
      <c r="C545" s="74" t="s">
        <v>1187</v>
      </c>
      <c r="D545" s="79" t="s">
        <v>18</v>
      </c>
      <c r="E545">
        <v>6</v>
      </c>
      <c r="F545">
        <v>120</v>
      </c>
    </row>
    <row r="546" spans="1:6" x14ac:dyDescent="0.25">
      <c r="A546">
        <v>1109</v>
      </c>
      <c r="B546" t="s">
        <v>1188</v>
      </c>
      <c r="C546" s="74" t="s">
        <v>1189</v>
      </c>
      <c r="D546" s="79" t="s">
        <v>18</v>
      </c>
      <c r="E546">
        <v>6</v>
      </c>
      <c r="F546">
        <v>130</v>
      </c>
    </row>
    <row r="547" spans="1:6" x14ac:dyDescent="0.25">
      <c r="A547">
        <v>1111</v>
      </c>
      <c r="B547" t="s">
        <v>1190</v>
      </c>
      <c r="C547" s="74" t="s">
        <v>1191</v>
      </c>
      <c r="D547" s="79" t="s">
        <v>18</v>
      </c>
      <c r="E547">
        <v>6</v>
      </c>
      <c r="F547">
        <v>750</v>
      </c>
    </row>
    <row r="548" spans="1:6" x14ac:dyDescent="0.25">
      <c r="A548">
        <v>1113</v>
      </c>
      <c r="B548" t="s">
        <v>1192</v>
      </c>
      <c r="C548" s="74" t="s">
        <v>1193</v>
      </c>
      <c r="D548" s="79" t="s">
        <v>18</v>
      </c>
      <c r="E548">
        <v>6</v>
      </c>
      <c r="F548">
        <v>300</v>
      </c>
    </row>
    <row r="549" spans="1:6" x14ac:dyDescent="0.25">
      <c r="A549">
        <v>1115</v>
      </c>
      <c r="B549" t="s">
        <v>1194</v>
      </c>
      <c r="C549" s="74" t="s">
        <v>1195</v>
      </c>
      <c r="D549" s="79" t="s">
        <v>18</v>
      </c>
      <c r="E549">
        <v>6</v>
      </c>
      <c r="F549">
        <v>300</v>
      </c>
    </row>
    <row r="550" spans="1:6" x14ac:dyDescent="0.25">
      <c r="A550">
        <v>1117</v>
      </c>
      <c r="B550" t="s">
        <v>1196</v>
      </c>
      <c r="C550" s="74" t="s">
        <v>1197</v>
      </c>
      <c r="D550" s="79" t="s">
        <v>18</v>
      </c>
      <c r="E550">
        <v>6</v>
      </c>
      <c r="F550">
        <v>300</v>
      </c>
    </row>
    <row r="551" spans="1:6" x14ac:dyDescent="0.25">
      <c r="A551">
        <v>1119</v>
      </c>
      <c r="B551" t="s">
        <v>1198</v>
      </c>
      <c r="C551" s="74" t="s">
        <v>1199</v>
      </c>
      <c r="D551" s="79" t="s">
        <v>18</v>
      </c>
      <c r="E551">
        <v>6</v>
      </c>
      <c r="F551">
        <v>700</v>
      </c>
    </row>
    <row r="552" spans="1:6" x14ac:dyDescent="0.25">
      <c r="A552">
        <v>1121</v>
      </c>
      <c r="B552" t="s">
        <v>1200</v>
      </c>
      <c r="C552" s="74" t="s">
        <v>1201</v>
      </c>
      <c r="D552" s="79" t="s">
        <v>18</v>
      </c>
      <c r="E552">
        <v>6</v>
      </c>
      <c r="F552">
        <v>500</v>
      </c>
    </row>
    <row r="553" spans="1:6" x14ac:dyDescent="0.25">
      <c r="A553">
        <v>1123</v>
      </c>
      <c r="B553" t="s">
        <v>1202</v>
      </c>
      <c r="C553" s="74" t="s">
        <v>1203</v>
      </c>
      <c r="D553" s="79" t="s">
        <v>18</v>
      </c>
      <c r="E553">
        <v>6</v>
      </c>
      <c r="F553" s="75">
        <v>8500</v>
      </c>
    </row>
    <row r="554" spans="1:6" x14ac:dyDescent="0.25">
      <c r="A554">
        <v>1125</v>
      </c>
      <c r="B554" t="s">
        <v>1204</v>
      </c>
      <c r="C554" s="74" t="s">
        <v>1205</v>
      </c>
      <c r="D554" s="79" t="s">
        <v>18</v>
      </c>
      <c r="E554">
        <v>6</v>
      </c>
      <c r="F554">
        <v>300</v>
      </c>
    </row>
    <row r="555" spans="1:6" x14ac:dyDescent="0.25">
      <c r="A555">
        <v>1127</v>
      </c>
      <c r="B555" t="s">
        <v>1206</v>
      </c>
      <c r="C555" s="74" t="s">
        <v>1207</v>
      </c>
      <c r="D555" s="79" t="s">
        <v>18</v>
      </c>
      <c r="E555">
        <v>6</v>
      </c>
      <c r="F555">
        <v>400</v>
      </c>
    </row>
    <row r="556" spans="1:6" x14ac:dyDescent="0.25">
      <c r="A556">
        <v>1129</v>
      </c>
      <c r="B556" t="s">
        <v>1208</v>
      </c>
      <c r="C556" s="74" t="s">
        <v>1209</v>
      </c>
      <c r="D556" s="79" t="s">
        <v>18</v>
      </c>
      <c r="E556">
        <v>6</v>
      </c>
      <c r="F556">
        <v>125</v>
      </c>
    </row>
    <row r="557" spans="1:6" x14ac:dyDescent="0.25">
      <c r="A557">
        <v>1131</v>
      </c>
      <c r="B557" t="s">
        <v>1210</v>
      </c>
      <c r="C557" s="74" t="s">
        <v>1211</v>
      </c>
      <c r="D557" s="79" t="s">
        <v>18</v>
      </c>
      <c r="E557">
        <v>6</v>
      </c>
      <c r="F557">
        <v>600</v>
      </c>
    </row>
    <row r="558" spans="1:6" x14ac:dyDescent="0.25">
      <c r="A558">
        <v>1133</v>
      </c>
      <c r="B558" t="s">
        <v>1212</v>
      </c>
      <c r="C558" s="74" t="s">
        <v>1213</v>
      </c>
      <c r="D558" s="79" t="s">
        <v>18</v>
      </c>
      <c r="E558">
        <v>6</v>
      </c>
      <c r="F558">
        <v>600</v>
      </c>
    </row>
    <row r="559" spans="1:6" x14ac:dyDescent="0.25">
      <c r="A559">
        <v>1135</v>
      </c>
      <c r="B559" t="s">
        <v>1214</v>
      </c>
      <c r="C559" s="74" t="s">
        <v>1215</v>
      </c>
      <c r="D559" s="79" t="s">
        <v>18</v>
      </c>
      <c r="E559">
        <v>6</v>
      </c>
      <c r="F559">
        <v>150</v>
      </c>
    </row>
    <row r="560" spans="1:6" x14ac:dyDescent="0.25">
      <c r="A560">
        <v>1137</v>
      </c>
      <c r="B560" t="s">
        <v>1216</v>
      </c>
      <c r="C560" s="74" t="s">
        <v>1217</v>
      </c>
      <c r="D560" s="79" t="s">
        <v>18</v>
      </c>
      <c r="E560">
        <v>6</v>
      </c>
      <c r="F560">
        <v>500</v>
      </c>
    </row>
    <row r="561" spans="1:6" x14ac:dyDescent="0.25">
      <c r="A561">
        <v>1139</v>
      </c>
      <c r="B561" t="s">
        <v>1218</v>
      </c>
      <c r="C561" s="74" t="s">
        <v>1219</v>
      </c>
      <c r="D561" s="79" t="s">
        <v>18</v>
      </c>
      <c r="E561">
        <v>6</v>
      </c>
      <c r="F561">
        <v>850</v>
      </c>
    </row>
    <row r="562" spans="1:6" x14ac:dyDescent="0.25">
      <c r="A562">
        <v>1141</v>
      </c>
      <c r="B562" t="s">
        <v>1220</v>
      </c>
      <c r="C562" s="74" t="s">
        <v>1221</v>
      </c>
      <c r="D562" s="79" t="s">
        <v>18</v>
      </c>
      <c r="E562">
        <v>6</v>
      </c>
      <c r="F562">
        <v>100</v>
      </c>
    </row>
    <row r="563" spans="1:6" x14ac:dyDescent="0.25">
      <c r="A563">
        <v>1143</v>
      </c>
      <c r="B563" t="s">
        <v>1222</v>
      </c>
      <c r="C563" s="74" t="s">
        <v>1223</v>
      </c>
      <c r="D563" s="79" t="s">
        <v>18</v>
      </c>
      <c r="E563">
        <v>6</v>
      </c>
      <c r="F563">
        <v>100</v>
      </c>
    </row>
    <row r="564" spans="1:6" x14ac:dyDescent="0.25">
      <c r="A564">
        <v>1145</v>
      </c>
      <c r="B564" t="s">
        <v>1224</v>
      </c>
      <c r="C564" s="74" t="s">
        <v>1225</v>
      </c>
      <c r="D564" s="79" t="s">
        <v>18</v>
      </c>
      <c r="E564">
        <v>6</v>
      </c>
      <c r="F564">
        <v>150</v>
      </c>
    </row>
    <row r="565" spans="1:6" x14ac:dyDescent="0.25">
      <c r="A565">
        <v>1147</v>
      </c>
      <c r="B565" t="s">
        <v>1226</v>
      </c>
      <c r="C565" s="74" t="s">
        <v>1227</v>
      </c>
      <c r="D565" s="79" t="s">
        <v>18</v>
      </c>
      <c r="E565">
        <v>6</v>
      </c>
      <c r="F565">
        <v>700</v>
      </c>
    </row>
    <row r="566" spans="1:6" x14ac:dyDescent="0.25">
      <c r="A566">
        <v>1149</v>
      </c>
      <c r="B566" t="s">
        <v>1228</v>
      </c>
      <c r="C566" s="74" t="s">
        <v>1229</v>
      </c>
      <c r="D566" s="79" t="s">
        <v>18</v>
      </c>
      <c r="E566">
        <v>6</v>
      </c>
      <c r="F566">
        <v>240</v>
      </c>
    </row>
    <row r="567" spans="1:6" x14ac:dyDescent="0.25">
      <c r="A567">
        <v>1151</v>
      </c>
      <c r="B567" t="s">
        <v>1230</v>
      </c>
      <c r="C567" s="74" t="s">
        <v>1231</v>
      </c>
      <c r="D567" s="79" t="s">
        <v>18</v>
      </c>
      <c r="E567">
        <v>6</v>
      </c>
      <c r="F567" s="75">
        <v>1000</v>
      </c>
    </row>
    <row r="568" spans="1:6" x14ac:dyDescent="0.25">
      <c r="A568">
        <v>1153</v>
      </c>
      <c r="B568" t="s">
        <v>1232</v>
      </c>
      <c r="C568" s="74" t="s">
        <v>1233</v>
      </c>
      <c r="D568" s="79" t="s">
        <v>18</v>
      </c>
      <c r="E568">
        <v>6</v>
      </c>
      <c r="F568">
        <v>220</v>
      </c>
    </row>
    <row r="569" spans="1:6" x14ac:dyDescent="0.25">
      <c r="A569">
        <v>1155</v>
      </c>
      <c r="B569" t="s">
        <v>1234</v>
      </c>
      <c r="C569" s="74" t="s">
        <v>1235</v>
      </c>
      <c r="D569" s="79" t="s">
        <v>18</v>
      </c>
      <c r="E569">
        <v>6</v>
      </c>
      <c r="F569" s="75">
        <v>2900</v>
      </c>
    </row>
    <row r="570" spans="1:6" x14ac:dyDescent="0.25">
      <c r="A570">
        <v>1157</v>
      </c>
      <c r="B570" t="s">
        <v>1236</v>
      </c>
      <c r="C570" s="74" t="s">
        <v>1237</v>
      </c>
      <c r="D570" s="79" t="s">
        <v>18</v>
      </c>
      <c r="E570">
        <v>6</v>
      </c>
      <c r="F570">
        <v>80</v>
      </c>
    </row>
    <row r="571" spans="1:6" x14ac:dyDescent="0.25">
      <c r="A571">
        <v>1159</v>
      </c>
      <c r="B571" t="s">
        <v>1238</v>
      </c>
      <c r="C571" s="74" t="s">
        <v>1239</v>
      </c>
      <c r="D571" s="79" t="s">
        <v>18</v>
      </c>
      <c r="E571">
        <v>6</v>
      </c>
      <c r="F571">
        <v>120</v>
      </c>
    </row>
    <row r="572" spans="1:6" x14ac:dyDescent="0.25">
      <c r="A572">
        <v>1161</v>
      </c>
      <c r="B572" t="s">
        <v>1240</v>
      </c>
      <c r="C572" s="74" t="s">
        <v>1241</v>
      </c>
      <c r="D572" s="79" t="s">
        <v>18</v>
      </c>
      <c r="E572">
        <v>6</v>
      </c>
      <c r="F572" s="75">
        <v>6000</v>
      </c>
    </row>
    <row r="573" spans="1:6" x14ac:dyDescent="0.25">
      <c r="A573">
        <v>1163</v>
      </c>
      <c r="B573" t="s">
        <v>1242</v>
      </c>
      <c r="C573" s="74" t="s">
        <v>1243</v>
      </c>
      <c r="D573" s="79" t="s">
        <v>18</v>
      </c>
      <c r="E573">
        <v>6</v>
      </c>
      <c r="F573">
        <v>560</v>
      </c>
    </row>
    <row r="574" spans="1:6" x14ac:dyDescent="0.25">
      <c r="A574">
        <v>1165</v>
      </c>
      <c r="B574" t="s">
        <v>1244</v>
      </c>
      <c r="C574" s="74" t="s">
        <v>1245</v>
      </c>
      <c r="D574" s="79" t="s">
        <v>18</v>
      </c>
      <c r="E574">
        <v>6</v>
      </c>
      <c r="F574">
        <v>120</v>
      </c>
    </row>
    <row r="575" spans="1:6" x14ac:dyDescent="0.25">
      <c r="A575">
        <v>1167</v>
      </c>
      <c r="B575" t="s">
        <v>1246</v>
      </c>
      <c r="C575" s="74" t="s">
        <v>1247</v>
      </c>
      <c r="D575" s="79" t="s">
        <v>18</v>
      </c>
      <c r="E575">
        <v>6</v>
      </c>
      <c r="F575">
        <v>300</v>
      </c>
    </row>
    <row r="576" spans="1:6" x14ac:dyDescent="0.25">
      <c r="A576">
        <v>1169</v>
      </c>
      <c r="B576" t="s">
        <v>1248</v>
      </c>
      <c r="C576" s="74" t="s">
        <v>1249</v>
      </c>
      <c r="D576" s="79" t="s">
        <v>18</v>
      </c>
      <c r="E576">
        <v>6</v>
      </c>
      <c r="F576">
        <v>400</v>
      </c>
    </row>
    <row r="577" spans="1:6" x14ac:dyDescent="0.25">
      <c r="A577">
        <v>1171</v>
      </c>
      <c r="B577" t="s">
        <v>397</v>
      </c>
      <c r="C577" s="74" t="s">
        <v>1250</v>
      </c>
      <c r="D577" s="79" t="s">
        <v>18</v>
      </c>
      <c r="E577">
        <v>6</v>
      </c>
      <c r="F577">
        <v>570</v>
      </c>
    </row>
    <row r="578" spans="1:6" x14ac:dyDescent="0.25">
      <c r="A578">
        <v>1173</v>
      </c>
      <c r="B578" t="s">
        <v>1251</v>
      </c>
      <c r="C578" s="74" t="s">
        <v>1252</v>
      </c>
      <c r="D578" s="79" t="s">
        <v>18</v>
      </c>
      <c r="E578">
        <v>6</v>
      </c>
      <c r="F578">
        <v>210</v>
      </c>
    </row>
    <row r="579" spans="1:6" x14ac:dyDescent="0.25">
      <c r="A579">
        <v>1175</v>
      </c>
      <c r="B579" t="s">
        <v>1253</v>
      </c>
      <c r="C579" s="74" t="s">
        <v>1254</v>
      </c>
      <c r="D579" s="79" t="s">
        <v>18</v>
      </c>
      <c r="E579">
        <v>6</v>
      </c>
      <c r="F579" s="75">
        <v>1000</v>
      </c>
    </row>
    <row r="580" spans="1:6" x14ac:dyDescent="0.25">
      <c r="A580">
        <v>1177</v>
      </c>
      <c r="B580" t="s">
        <v>1255</v>
      </c>
      <c r="C580" s="74" t="s">
        <v>1256</v>
      </c>
      <c r="D580" s="79" t="s">
        <v>18</v>
      </c>
      <c r="E580">
        <v>6</v>
      </c>
      <c r="F580">
        <v>200</v>
      </c>
    </row>
    <row r="581" spans="1:6" x14ac:dyDescent="0.25">
      <c r="A581">
        <v>1179</v>
      </c>
      <c r="B581" t="s">
        <v>1257</v>
      </c>
      <c r="C581" s="74" t="s">
        <v>1258</v>
      </c>
      <c r="D581" s="79" t="s">
        <v>18</v>
      </c>
      <c r="E581">
        <v>6</v>
      </c>
      <c r="F581">
        <v>200</v>
      </c>
    </row>
    <row r="582" spans="1:6" x14ac:dyDescent="0.25">
      <c r="A582">
        <v>1181</v>
      </c>
      <c r="B582" t="s">
        <v>1259</v>
      </c>
      <c r="C582" s="74" t="s">
        <v>1260</v>
      </c>
      <c r="D582" s="79" t="s">
        <v>18</v>
      </c>
      <c r="E582">
        <v>6</v>
      </c>
      <c r="F582">
        <v>100</v>
      </c>
    </row>
    <row r="583" spans="1:6" x14ac:dyDescent="0.25">
      <c r="A583">
        <v>1183</v>
      </c>
      <c r="B583" t="s">
        <v>1261</v>
      </c>
      <c r="C583" s="74" t="s">
        <v>1262</v>
      </c>
      <c r="D583" s="79" t="s">
        <v>18</v>
      </c>
      <c r="E583">
        <v>6</v>
      </c>
      <c r="F583">
        <v>200</v>
      </c>
    </row>
    <row r="584" spans="1:6" x14ac:dyDescent="0.25">
      <c r="A584">
        <v>1185</v>
      </c>
      <c r="B584" t="s">
        <v>1263</v>
      </c>
      <c r="C584" s="74" t="s">
        <v>1264</v>
      </c>
      <c r="D584" s="79" t="s">
        <v>18</v>
      </c>
      <c r="E584">
        <v>6</v>
      </c>
      <c r="F584">
        <v>600</v>
      </c>
    </row>
    <row r="585" spans="1:6" x14ac:dyDescent="0.25">
      <c r="A585">
        <v>1187</v>
      </c>
      <c r="B585" t="s">
        <v>1265</v>
      </c>
      <c r="C585" s="74" t="s">
        <v>1266</v>
      </c>
      <c r="D585" s="79" t="s">
        <v>18</v>
      </c>
      <c r="E585">
        <v>6</v>
      </c>
      <c r="F585">
        <v>360</v>
      </c>
    </row>
    <row r="586" spans="1:6" x14ac:dyDescent="0.25">
      <c r="A586">
        <v>1189</v>
      </c>
      <c r="B586" t="s">
        <v>1267</v>
      </c>
      <c r="C586" s="74" t="s">
        <v>1268</v>
      </c>
      <c r="D586" s="79" t="s">
        <v>18</v>
      </c>
      <c r="E586">
        <v>6</v>
      </c>
      <c r="F586">
        <v>240</v>
      </c>
    </row>
    <row r="587" spans="1:6" x14ac:dyDescent="0.25">
      <c r="A587">
        <v>1191</v>
      </c>
      <c r="B587" t="s">
        <v>1269</v>
      </c>
      <c r="C587" s="74" t="s">
        <v>1270</v>
      </c>
      <c r="D587" s="79" t="s">
        <v>18</v>
      </c>
      <c r="E587">
        <v>6</v>
      </c>
      <c r="F587">
        <v>80</v>
      </c>
    </row>
    <row r="588" spans="1:6" x14ac:dyDescent="0.25">
      <c r="A588">
        <v>1193</v>
      </c>
      <c r="B588" t="s">
        <v>1271</v>
      </c>
      <c r="C588" s="74" t="s">
        <v>1272</v>
      </c>
      <c r="D588" s="79" t="s">
        <v>18</v>
      </c>
      <c r="E588">
        <v>6</v>
      </c>
      <c r="F588">
        <v>150</v>
      </c>
    </row>
    <row r="589" spans="1:6" x14ac:dyDescent="0.25">
      <c r="A589">
        <v>1195</v>
      </c>
      <c r="B589" t="s">
        <v>1273</v>
      </c>
      <c r="C589" s="74" t="s">
        <v>1274</v>
      </c>
      <c r="D589" s="79" t="s">
        <v>18</v>
      </c>
      <c r="E589">
        <v>6</v>
      </c>
      <c r="F589" s="75">
        <v>2352.5</v>
      </c>
    </row>
    <row r="590" spans="1:6" x14ac:dyDescent="0.25">
      <c r="A590">
        <v>1197</v>
      </c>
      <c r="B590" t="s">
        <v>1275</v>
      </c>
      <c r="C590" s="74" t="s">
        <v>1276</v>
      </c>
      <c r="D590" s="79" t="s">
        <v>18</v>
      </c>
      <c r="E590">
        <v>6</v>
      </c>
      <c r="F590">
        <v>160</v>
      </c>
    </row>
    <row r="591" spans="1:6" x14ac:dyDescent="0.25">
      <c r="A591">
        <v>1199</v>
      </c>
      <c r="B591" t="s">
        <v>1277</v>
      </c>
      <c r="C591" s="74" t="s">
        <v>1278</v>
      </c>
      <c r="D591" s="79" t="s">
        <v>18</v>
      </c>
      <c r="E591">
        <v>6</v>
      </c>
      <c r="F591">
        <v>100</v>
      </c>
    </row>
    <row r="592" spans="1:6" x14ac:dyDescent="0.25">
      <c r="A592">
        <v>1201</v>
      </c>
      <c r="B592" t="s">
        <v>1279</v>
      </c>
      <c r="C592" s="74" t="s">
        <v>1280</v>
      </c>
      <c r="D592" s="79" t="s">
        <v>18</v>
      </c>
      <c r="E592">
        <v>6</v>
      </c>
      <c r="F592">
        <v>360</v>
      </c>
    </row>
    <row r="593" spans="1:6" x14ac:dyDescent="0.25">
      <c r="A593">
        <v>1203</v>
      </c>
      <c r="B593" t="s">
        <v>1281</v>
      </c>
      <c r="C593" s="74" t="s">
        <v>1282</v>
      </c>
      <c r="D593" s="79" t="s">
        <v>18</v>
      </c>
      <c r="E593">
        <v>6</v>
      </c>
      <c r="F593">
        <v>650</v>
      </c>
    </row>
    <row r="594" spans="1:6" x14ac:dyDescent="0.25">
      <c r="A594">
        <v>1205</v>
      </c>
      <c r="B594" t="s">
        <v>1283</v>
      </c>
      <c r="C594" s="74" t="s">
        <v>1284</v>
      </c>
      <c r="D594" s="79" t="s">
        <v>18</v>
      </c>
      <c r="E594">
        <v>6</v>
      </c>
      <c r="F594">
        <v>120</v>
      </c>
    </row>
    <row r="595" spans="1:6" x14ac:dyDescent="0.25">
      <c r="A595">
        <v>1207</v>
      </c>
      <c r="B595" t="s">
        <v>1285</v>
      </c>
      <c r="C595" s="74" t="s">
        <v>1286</v>
      </c>
      <c r="D595" s="79" t="s">
        <v>18</v>
      </c>
      <c r="E595">
        <v>6</v>
      </c>
      <c r="F595">
        <v>340</v>
      </c>
    </row>
    <row r="596" spans="1:6" x14ac:dyDescent="0.25">
      <c r="A596">
        <v>1209</v>
      </c>
      <c r="B596" t="s">
        <v>1287</v>
      </c>
      <c r="C596" s="74" t="s">
        <v>1288</v>
      </c>
      <c r="D596" s="79" t="s">
        <v>18</v>
      </c>
      <c r="E596">
        <v>6</v>
      </c>
      <c r="F596">
        <v>500</v>
      </c>
    </row>
    <row r="597" spans="1:6" x14ac:dyDescent="0.25">
      <c r="A597">
        <v>1211</v>
      </c>
      <c r="B597" t="s">
        <v>1289</v>
      </c>
      <c r="C597" s="74" t="s">
        <v>1290</v>
      </c>
      <c r="D597" s="79" t="s">
        <v>18</v>
      </c>
      <c r="E597">
        <v>6</v>
      </c>
      <c r="F597">
        <v>200</v>
      </c>
    </row>
    <row r="598" spans="1:6" x14ac:dyDescent="0.25">
      <c r="A598">
        <v>1213</v>
      </c>
      <c r="B598" t="s">
        <v>1291</v>
      </c>
      <c r="C598" s="74" t="s">
        <v>1292</v>
      </c>
      <c r="D598" s="79" t="s">
        <v>18</v>
      </c>
      <c r="E598">
        <v>6</v>
      </c>
      <c r="F598">
        <v>140</v>
      </c>
    </row>
    <row r="599" spans="1:6" x14ac:dyDescent="0.25">
      <c r="A599">
        <v>1215</v>
      </c>
      <c r="B599" t="s">
        <v>1293</v>
      </c>
      <c r="C599" s="74" t="s">
        <v>1294</v>
      </c>
      <c r="D599" s="79" t="s">
        <v>18</v>
      </c>
      <c r="E599">
        <v>6</v>
      </c>
      <c r="F599" s="75">
        <v>1100</v>
      </c>
    </row>
    <row r="600" spans="1:6" x14ac:dyDescent="0.25">
      <c r="A600">
        <v>1217</v>
      </c>
      <c r="B600" t="s">
        <v>1295</v>
      </c>
      <c r="C600" s="74" t="s">
        <v>1296</v>
      </c>
      <c r="D600" s="79" t="s">
        <v>18</v>
      </c>
      <c r="E600">
        <v>6</v>
      </c>
      <c r="F600">
        <v>240</v>
      </c>
    </row>
    <row r="601" spans="1:6" x14ac:dyDescent="0.25">
      <c r="A601">
        <v>1219</v>
      </c>
      <c r="B601" t="s">
        <v>1297</v>
      </c>
      <c r="C601" s="74" t="s">
        <v>1298</v>
      </c>
      <c r="D601" s="79" t="s">
        <v>18</v>
      </c>
      <c r="E601">
        <v>6</v>
      </c>
      <c r="F601">
        <v>120</v>
      </c>
    </row>
    <row r="602" spans="1:6" x14ac:dyDescent="0.25">
      <c r="A602">
        <v>1221</v>
      </c>
      <c r="B602" t="s">
        <v>1299</v>
      </c>
      <c r="C602" s="74" t="s">
        <v>1300</v>
      </c>
      <c r="D602" s="79" t="s">
        <v>18</v>
      </c>
      <c r="E602">
        <v>6</v>
      </c>
      <c r="F602">
        <v>400</v>
      </c>
    </row>
    <row r="603" spans="1:6" x14ac:dyDescent="0.25">
      <c r="A603">
        <v>1223</v>
      </c>
      <c r="B603" t="s">
        <v>1301</v>
      </c>
      <c r="C603" s="74" t="s">
        <v>1302</v>
      </c>
      <c r="D603" s="79" t="s">
        <v>18</v>
      </c>
      <c r="E603">
        <v>6</v>
      </c>
      <c r="F603">
        <v>440</v>
      </c>
    </row>
    <row r="604" spans="1:6" x14ac:dyDescent="0.25">
      <c r="A604">
        <v>1225</v>
      </c>
      <c r="B604" t="s">
        <v>1303</v>
      </c>
      <c r="C604" s="74" t="s">
        <v>1304</v>
      </c>
      <c r="D604" s="79" t="s">
        <v>18</v>
      </c>
      <c r="E604">
        <v>6</v>
      </c>
      <c r="F604">
        <v>110</v>
      </c>
    </row>
    <row r="605" spans="1:6" x14ac:dyDescent="0.25">
      <c r="A605">
        <v>1227</v>
      </c>
      <c r="B605" t="s">
        <v>1305</v>
      </c>
      <c r="C605" s="74" t="s">
        <v>1306</v>
      </c>
      <c r="D605" s="79" t="s">
        <v>18</v>
      </c>
      <c r="E605">
        <v>6</v>
      </c>
      <c r="F605">
        <v>200</v>
      </c>
    </row>
    <row r="606" spans="1:6" x14ac:dyDescent="0.25">
      <c r="A606">
        <v>1229</v>
      </c>
      <c r="B606" t="s">
        <v>1307</v>
      </c>
      <c r="C606" s="74" t="s">
        <v>1308</v>
      </c>
      <c r="D606" s="79" t="s">
        <v>18</v>
      </c>
      <c r="E606">
        <v>6</v>
      </c>
      <c r="F606">
        <v>150</v>
      </c>
    </row>
    <row r="607" spans="1:6" x14ac:dyDescent="0.25">
      <c r="A607">
        <v>1231</v>
      </c>
      <c r="B607" t="s">
        <v>1309</v>
      </c>
      <c r="C607" s="74" t="s">
        <v>1310</v>
      </c>
      <c r="D607" s="79" t="s">
        <v>18</v>
      </c>
      <c r="E607">
        <v>6</v>
      </c>
      <c r="F607">
        <v>200</v>
      </c>
    </row>
    <row r="608" spans="1:6" x14ac:dyDescent="0.25">
      <c r="A608">
        <v>1233</v>
      </c>
      <c r="B608" t="s">
        <v>1311</v>
      </c>
      <c r="C608" s="74" t="s">
        <v>1312</v>
      </c>
      <c r="D608" s="79" t="s">
        <v>18</v>
      </c>
      <c r="E608">
        <v>6</v>
      </c>
      <c r="F608">
        <v>400</v>
      </c>
    </row>
    <row r="609" spans="1:6" x14ac:dyDescent="0.25">
      <c r="A609">
        <v>1235</v>
      </c>
      <c r="B609" t="s">
        <v>1313</v>
      </c>
      <c r="C609" s="74" t="s">
        <v>1314</v>
      </c>
      <c r="D609" s="79" t="s">
        <v>18</v>
      </c>
      <c r="E609">
        <v>6</v>
      </c>
      <c r="F609">
        <v>700</v>
      </c>
    </row>
    <row r="610" spans="1:6" x14ac:dyDescent="0.25">
      <c r="A610">
        <v>1237</v>
      </c>
      <c r="B610" t="s">
        <v>1315</v>
      </c>
      <c r="C610" s="74" t="s">
        <v>1316</v>
      </c>
      <c r="D610" s="79" t="s">
        <v>18</v>
      </c>
      <c r="E610">
        <v>6</v>
      </c>
      <c r="F610">
        <v>500</v>
      </c>
    </row>
    <row r="611" spans="1:6" x14ac:dyDescent="0.25">
      <c r="A611">
        <v>1239</v>
      </c>
      <c r="B611" t="s">
        <v>1317</v>
      </c>
      <c r="C611" s="74" t="s">
        <v>1318</v>
      </c>
      <c r="D611" s="79" t="s">
        <v>18</v>
      </c>
      <c r="E611">
        <v>6</v>
      </c>
      <c r="F611">
        <v>150</v>
      </c>
    </row>
    <row r="612" spans="1:6" x14ac:dyDescent="0.25">
      <c r="A612">
        <v>1241</v>
      </c>
      <c r="B612" t="s">
        <v>1319</v>
      </c>
      <c r="C612" s="74" t="s">
        <v>1320</v>
      </c>
      <c r="D612" s="79" t="s">
        <v>18</v>
      </c>
      <c r="E612">
        <v>6</v>
      </c>
      <c r="F612">
        <v>360</v>
      </c>
    </row>
    <row r="613" spans="1:6" x14ac:dyDescent="0.25">
      <c r="A613">
        <v>1243</v>
      </c>
      <c r="B613" t="s">
        <v>1321</v>
      </c>
      <c r="C613" s="74" t="s">
        <v>1322</v>
      </c>
      <c r="D613" s="79" t="s">
        <v>18</v>
      </c>
      <c r="E613">
        <v>6</v>
      </c>
      <c r="F613">
        <v>150</v>
      </c>
    </row>
    <row r="614" spans="1:6" x14ac:dyDescent="0.25">
      <c r="A614">
        <v>1245</v>
      </c>
      <c r="B614" t="s">
        <v>1323</v>
      </c>
      <c r="C614" s="74" t="s">
        <v>1324</v>
      </c>
      <c r="D614" s="79" t="s">
        <v>18</v>
      </c>
      <c r="E614">
        <v>6</v>
      </c>
      <c r="F614">
        <v>200</v>
      </c>
    </row>
    <row r="615" spans="1:6" x14ac:dyDescent="0.25">
      <c r="A615">
        <v>1247</v>
      </c>
      <c r="B615" t="s">
        <v>1325</v>
      </c>
      <c r="C615" s="74" t="s">
        <v>1326</v>
      </c>
      <c r="D615" s="79" t="s">
        <v>18</v>
      </c>
      <c r="E615">
        <v>6</v>
      </c>
      <c r="F615">
        <v>250</v>
      </c>
    </row>
    <row r="616" spans="1:6" x14ac:dyDescent="0.25">
      <c r="A616">
        <v>1249</v>
      </c>
      <c r="B616" t="s">
        <v>1327</v>
      </c>
      <c r="C616" s="74" t="s">
        <v>1328</v>
      </c>
      <c r="D616" s="79" t="s">
        <v>18</v>
      </c>
      <c r="E616">
        <v>6</v>
      </c>
      <c r="F616">
        <v>250</v>
      </c>
    </row>
    <row r="617" spans="1:6" x14ac:dyDescent="0.25">
      <c r="A617">
        <v>1251</v>
      </c>
      <c r="B617" t="s">
        <v>1329</v>
      </c>
      <c r="C617" s="74" t="s">
        <v>1330</v>
      </c>
      <c r="D617" s="79" t="s">
        <v>18</v>
      </c>
      <c r="E617">
        <v>6</v>
      </c>
      <c r="F617">
        <v>540</v>
      </c>
    </row>
    <row r="618" spans="1:6" x14ac:dyDescent="0.25">
      <c r="A618">
        <v>1253</v>
      </c>
      <c r="B618" t="s">
        <v>1331</v>
      </c>
      <c r="C618" s="74" t="s">
        <v>1332</v>
      </c>
      <c r="D618" s="79" t="s">
        <v>18</v>
      </c>
      <c r="E618">
        <v>6</v>
      </c>
      <c r="F618">
        <v>700</v>
      </c>
    </row>
    <row r="619" spans="1:6" x14ac:dyDescent="0.25">
      <c r="A619">
        <v>1255</v>
      </c>
      <c r="B619" t="s">
        <v>1333</v>
      </c>
      <c r="C619" s="74" t="s">
        <v>1334</v>
      </c>
      <c r="D619" s="79" t="s">
        <v>18</v>
      </c>
      <c r="E619">
        <v>6</v>
      </c>
      <c r="F619">
        <v>170</v>
      </c>
    </row>
    <row r="620" spans="1:6" x14ac:dyDescent="0.25">
      <c r="A620">
        <v>1257</v>
      </c>
      <c r="B620" t="s">
        <v>1335</v>
      </c>
      <c r="C620" s="74" t="s">
        <v>1336</v>
      </c>
      <c r="D620" s="79" t="s">
        <v>18</v>
      </c>
      <c r="E620">
        <v>6</v>
      </c>
      <c r="F620">
        <v>500</v>
      </c>
    </row>
    <row r="621" spans="1:6" x14ac:dyDescent="0.25">
      <c r="A621">
        <v>1259</v>
      </c>
      <c r="B621" t="s">
        <v>1337</v>
      </c>
      <c r="C621" s="74" t="s">
        <v>1338</v>
      </c>
      <c r="D621" s="79" t="s">
        <v>18</v>
      </c>
      <c r="E621">
        <v>6</v>
      </c>
      <c r="F621">
        <v>300</v>
      </c>
    </row>
    <row r="622" spans="1:6" x14ac:dyDescent="0.25">
      <c r="A622">
        <v>1261</v>
      </c>
      <c r="B622" t="s">
        <v>1339</v>
      </c>
      <c r="C622" s="74" t="s">
        <v>1340</v>
      </c>
      <c r="D622" s="79" t="s">
        <v>18</v>
      </c>
      <c r="E622">
        <v>6</v>
      </c>
      <c r="F622">
        <v>720</v>
      </c>
    </row>
    <row r="623" spans="1:6" x14ac:dyDescent="0.25">
      <c r="A623">
        <v>1263</v>
      </c>
      <c r="B623" t="s">
        <v>1341</v>
      </c>
      <c r="C623" s="74" t="s">
        <v>1342</v>
      </c>
      <c r="D623" s="79" t="s">
        <v>18</v>
      </c>
      <c r="E623">
        <v>6</v>
      </c>
      <c r="F623">
        <v>150</v>
      </c>
    </row>
    <row r="624" spans="1:6" x14ac:dyDescent="0.25">
      <c r="A624">
        <v>1265</v>
      </c>
      <c r="B624" t="s">
        <v>1343</v>
      </c>
      <c r="C624" s="74" t="s">
        <v>1344</v>
      </c>
      <c r="D624" s="79" t="s">
        <v>18</v>
      </c>
      <c r="E624">
        <v>6</v>
      </c>
      <c r="F624">
        <v>400</v>
      </c>
    </row>
    <row r="625" spans="1:6" x14ac:dyDescent="0.25">
      <c r="A625">
        <v>1267</v>
      </c>
      <c r="B625" t="s">
        <v>1345</v>
      </c>
      <c r="C625" s="74" t="s">
        <v>1346</v>
      </c>
      <c r="D625" s="79" t="s">
        <v>18</v>
      </c>
      <c r="E625">
        <v>6</v>
      </c>
      <c r="F625">
        <v>150</v>
      </c>
    </row>
    <row r="626" spans="1:6" x14ac:dyDescent="0.25">
      <c r="A626">
        <v>1269</v>
      </c>
      <c r="B626" t="s">
        <v>1347</v>
      </c>
      <c r="C626" s="74" t="s">
        <v>1348</v>
      </c>
      <c r="D626" s="79" t="s">
        <v>18</v>
      </c>
      <c r="E626">
        <v>6</v>
      </c>
      <c r="F626">
        <v>300</v>
      </c>
    </row>
    <row r="627" spans="1:6" x14ac:dyDescent="0.25">
      <c r="A627">
        <v>1271</v>
      </c>
      <c r="B627" t="s">
        <v>1349</v>
      </c>
      <c r="C627" s="74" t="s">
        <v>1350</v>
      </c>
      <c r="D627" s="79" t="s">
        <v>18</v>
      </c>
      <c r="E627">
        <v>6</v>
      </c>
      <c r="F627">
        <v>260</v>
      </c>
    </row>
    <row r="628" spans="1:6" x14ac:dyDescent="0.25">
      <c r="A628">
        <v>1273</v>
      </c>
      <c r="B628" t="s">
        <v>1351</v>
      </c>
      <c r="C628" s="74" t="s">
        <v>1352</v>
      </c>
      <c r="D628" s="79" t="s">
        <v>18</v>
      </c>
      <c r="E628">
        <v>6</v>
      </c>
      <c r="F628">
        <v>200</v>
      </c>
    </row>
    <row r="629" spans="1:6" x14ac:dyDescent="0.25">
      <c r="A629">
        <v>1275</v>
      </c>
      <c r="B629" t="s">
        <v>1353</v>
      </c>
      <c r="C629" s="74" t="s">
        <v>1354</v>
      </c>
      <c r="D629" s="79" t="s">
        <v>18</v>
      </c>
      <c r="E629">
        <v>6</v>
      </c>
      <c r="F629">
        <v>220</v>
      </c>
    </row>
    <row r="630" spans="1:6" x14ac:dyDescent="0.25">
      <c r="A630">
        <v>1277</v>
      </c>
      <c r="B630" t="s">
        <v>1355</v>
      </c>
      <c r="C630" s="74" t="s">
        <v>1356</v>
      </c>
      <c r="D630" s="79" t="s">
        <v>18</v>
      </c>
      <c r="E630">
        <v>6</v>
      </c>
      <c r="F630">
        <v>140</v>
      </c>
    </row>
    <row r="631" spans="1:6" x14ac:dyDescent="0.25">
      <c r="A631">
        <v>1279</v>
      </c>
      <c r="B631" t="s">
        <v>1357</v>
      </c>
      <c r="C631" s="74" t="s">
        <v>1358</v>
      </c>
      <c r="D631" s="79" t="s">
        <v>18</v>
      </c>
      <c r="E631">
        <v>6</v>
      </c>
      <c r="F631">
        <v>24.33</v>
      </c>
    </row>
    <row r="632" spans="1:6" x14ac:dyDescent="0.25">
      <c r="A632">
        <v>1281</v>
      </c>
      <c r="B632" t="s">
        <v>1359</v>
      </c>
      <c r="C632" s="74" t="s">
        <v>1360</v>
      </c>
      <c r="D632" s="79" t="s">
        <v>18</v>
      </c>
      <c r="E632">
        <v>6</v>
      </c>
      <c r="F632">
        <v>490</v>
      </c>
    </row>
    <row r="633" spans="1:6" x14ac:dyDescent="0.25">
      <c r="A633">
        <v>1283</v>
      </c>
      <c r="B633" t="s">
        <v>1361</v>
      </c>
      <c r="C633" s="74" t="s">
        <v>1362</v>
      </c>
      <c r="D633" s="79" t="s">
        <v>18</v>
      </c>
      <c r="E633">
        <v>6</v>
      </c>
      <c r="F633">
        <v>850</v>
      </c>
    </row>
    <row r="634" spans="1:6" x14ac:dyDescent="0.25">
      <c r="A634">
        <v>1285</v>
      </c>
      <c r="B634" t="s">
        <v>1363</v>
      </c>
      <c r="C634" s="74" t="s">
        <v>1364</v>
      </c>
      <c r="D634" s="79" t="s">
        <v>18</v>
      </c>
      <c r="E634">
        <v>6</v>
      </c>
      <c r="F634">
        <v>340</v>
      </c>
    </row>
    <row r="635" spans="1:6" x14ac:dyDescent="0.25">
      <c r="A635">
        <v>1287</v>
      </c>
      <c r="B635" t="s">
        <v>1365</v>
      </c>
      <c r="C635" s="74" t="s">
        <v>1366</v>
      </c>
      <c r="D635" s="79" t="s">
        <v>18</v>
      </c>
      <c r="E635">
        <v>6</v>
      </c>
      <c r="F635" s="75">
        <v>1300</v>
      </c>
    </row>
    <row r="636" spans="1:6" x14ac:dyDescent="0.25">
      <c r="A636">
        <v>1289</v>
      </c>
      <c r="B636" t="s">
        <v>1367</v>
      </c>
      <c r="C636" s="74" t="s">
        <v>1368</v>
      </c>
      <c r="D636" s="79" t="s">
        <v>18</v>
      </c>
      <c r="E636">
        <v>6</v>
      </c>
      <c r="F636">
        <v>600</v>
      </c>
    </row>
    <row r="637" spans="1:6" x14ac:dyDescent="0.25">
      <c r="A637">
        <v>1291</v>
      </c>
      <c r="B637" t="s">
        <v>1369</v>
      </c>
      <c r="C637" s="74" t="s">
        <v>1370</v>
      </c>
      <c r="D637" s="79" t="s">
        <v>18</v>
      </c>
      <c r="E637">
        <v>6</v>
      </c>
      <c r="F637">
        <v>250</v>
      </c>
    </row>
    <row r="638" spans="1:6" x14ac:dyDescent="0.25">
      <c r="A638">
        <v>1293</v>
      </c>
      <c r="B638" t="s">
        <v>1371</v>
      </c>
      <c r="C638" s="74" t="s">
        <v>1372</v>
      </c>
      <c r="D638" s="79" t="s">
        <v>18</v>
      </c>
      <c r="E638">
        <v>6</v>
      </c>
      <c r="F638">
        <v>448</v>
      </c>
    </row>
    <row r="639" spans="1:6" x14ac:dyDescent="0.25">
      <c r="A639">
        <v>1295</v>
      </c>
      <c r="B639" t="s">
        <v>1373</v>
      </c>
      <c r="C639" s="74" t="s">
        <v>1374</v>
      </c>
      <c r="D639" s="79" t="s">
        <v>18</v>
      </c>
      <c r="E639">
        <v>6</v>
      </c>
      <c r="F639">
        <v>100</v>
      </c>
    </row>
    <row r="640" spans="1:6" x14ac:dyDescent="0.25">
      <c r="A640">
        <v>1297</v>
      </c>
      <c r="B640" t="s">
        <v>1375</v>
      </c>
      <c r="C640" s="74" t="s">
        <v>1376</v>
      </c>
      <c r="D640" s="79" t="s">
        <v>18</v>
      </c>
      <c r="E640">
        <v>6</v>
      </c>
      <c r="F640">
        <v>150</v>
      </c>
    </row>
    <row r="641" spans="1:6" x14ac:dyDescent="0.25">
      <c r="A641">
        <v>1299</v>
      </c>
      <c r="B641" t="s">
        <v>1377</v>
      </c>
      <c r="C641" s="74" t="s">
        <v>1378</v>
      </c>
      <c r="D641" s="79" t="s">
        <v>18</v>
      </c>
      <c r="E641">
        <v>6</v>
      </c>
      <c r="F641">
        <v>400</v>
      </c>
    </row>
    <row r="642" spans="1:6" x14ac:dyDescent="0.25">
      <c r="A642">
        <v>1301</v>
      </c>
      <c r="B642" t="s">
        <v>1379</v>
      </c>
      <c r="C642" s="74" t="s">
        <v>1380</v>
      </c>
      <c r="D642" s="79" t="s">
        <v>18</v>
      </c>
      <c r="E642">
        <v>6</v>
      </c>
      <c r="F642">
        <v>300</v>
      </c>
    </row>
    <row r="643" spans="1:6" x14ac:dyDescent="0.25">
      <c r="A643">
        <v>1303</v>
      </c>
      <c r="B643" t="s">
        <v>1381</v>
      </c>
      <c r="C643" s="74" t="s">
        <v>1382</v>
      </c>
      <c r="D643" s="79" t="s">
        <v>18</v>
      </c>
      <c r="E643">
        <v>6</v>
      </c>
      <c r="F643">
        <v>150</v>
      </c>
    </row>
    <row r="644" spans="1:6" x14ac:dyDescent="0.25">
      <c r="A644">
        <v>1305</v>
      </c>
      <c r="B644" t="s">
        <v>1383</v>
      </c>
      <c r="C644" s="74" t="s">
        <v>1384</v>
      </c>
      <c r="D644" s="79" t="s">
        <v>18</v>
      </c>
      <c r="E644">
        <v>6</v>
      </c>
      <c r="F644">
        <v>200</v>
      </c>
    </row>
    <row r="645" spans="1:6" x14ac:dyDescent="0.25">
      <c r="A645">
        <v>1307</v>
      </c>
      <c r="B645" t="s">
        <v>1385</v>
      </c>
      <c r="C645" s="74" t="s">
        <v>1386</v>
      </c>
      <c r="D645" s="79" t="s">
        <v>18</v>
      </c>
      <c r="E645">
        <v>6</v>
      </c>
      <c r="F645" s="75">
        <v>16287740.800000001</v>
      </c>
    </row>
    <row r="646" spans="1:6" x14ac:dyDescent="0.25">
      <c r="A646">
        <v>1309</v>
      </c>
      <c r="B646" t="s">
        <v>1387</v>
      </c>
      <c r="C646" s="74" t="s">
        <v>1388</v>
      </c>
      <c r="D646" s="79" t="s">
        <v>18</v>
      </c>
      <c r="E646">
        <v>6</v>
      </c>
      <c r="F646">
        <v>300</v>
      </c>
    </row>
    <row r="647" spans="1:6" x14ac:dyDescent="0.25">
      <c r="A647">
        <v>1311</v>
      </c>
      <c r="B647" t="s">
        <v>1389</v>
      </c>
      <c r="C647" s="74" t="s">
        <v>1390</v>
      </c>
      <c r="D647" s="79" t="s">
        <v>18</v>
      </c>
      <c r="E647">
        <v>6</v>
      </c>
      <c r="F647" s="75">
        <v>1500</v>
      </c>
    </row>
    <row r="648" spans="1:6" x14ac:dyDescent="0.25">
      <c r="A648">
        <v>1313</v>
      </c>
      <c r="B648" t="s">
        <v>1391</v>
      </c>
      <c r="C648" s="74" t="s">
        <v>1392</v>
      </c>
      <c r="D648" s="79" t="s">
        <v>18</v>
      </c>
      <c r="E648">
        <v>6</v>
      </c>
      <c r="F648">
        <v>200</v>
      </c>
    </row>
    <row r="649" spans="1:6" x14ac:dyDescent="0.25">
      <c r="A649">
        <v>1315</v>
      </c>
      <c r="B649" t="s">
        <v>1393</v>
      </c>
      <c r="C649" s="74" t="s">
        <v>1394</v>
      </c>
      <c r="D649" s="79" t="s">
        <v>18</v>
      </c>
      <c r="E649">
        <v>6</v>
      </c>
      <c r="F649">
        <v>130</v>
      </c>
    </row>
    <row r="650" spans="1:6" x14ac:dyDescent="0.25">
      <c r="A650">
        <v>1317</v>
      </c>
      <c r="B650" t="s">
        <v>439</v>
      </c>
      <c r="C650" s="74" t="s">
        <v>1395</v>
      </c>
      <c r="D650" s="79" t="s">
        <v>18</v>
      </c>
      <c r="E650">
        <v>6</v>
      </c>
      <c r="F650">
        <v>500</v>
      </c>
    </row>
    <row r="651" spans="1:6" x14ac:dyDescent="0.25">
      <c r="A651">
        <v>1319</v>
      </c>
      <c r="B651" t="s">
        <v>1396</v>
      </c>
      <c r="C651" s="74" t="s">
        <v>1397</v>
      </c>
      <c r="D651" s="79" t="s">
        <v>18</v>
      </c>
      <c r="E651">
        <v>6</v>
      </c>
      <c r="F651">
        <v>300</v>
      </c>
    </row>
    <row r="652" spans="1:6" x14ac:dyDescent="0.25">
      <c r="A652">
        <v>1321</v>
      </c>
      <c r="B652" t="s">
        <v>1398</v>
      </c>
      <c r="C652" s="74" t="s">
        <v>1399</v>
      </c>
      <c r="D652" s="79" t="s">
        <v>18</v>
      </c>
      <c r="E652">
        <v>6</v>
      </c>
      <c r="F652">
        <v>500</v>
      </c>
    </row>
    <row r="653" spans="1:6" x14ac:dyDescent="0.25">
      <c r="A653">
        <v>1323</v>
      </c>
      <c r="B653" t="s">
        <v>1400</v>
      </c>
      <c r="C653" s="74" t="s">
        <v>1401</v>
      </c>
      <c r="D653" s="79" t="s">
        <v>18</v>
      </c>
      <c r="E653">
        <v>6</v>
      </c>
      <c r="F653">
        <v>140</v>
      </c>
    </row>
    <row r="654" spans="1:6" x14ac:dyDescent="0.25">
      <c r="A654">
        <v>1325</v>
      </c>
      <c r="B654" t="s">
        <v>1402</v>
      </c>
      <c r="C654" s="74" t="s">
        <v>1403</v>
      </c>
      <c r="D654" s="79" t="s">
        <v>18</v>
      </c>
      <c r="E654">
        <v>6</v>
      </c>
      <c r="F654">
        <v>400</v>
      </c>
    </row>
    <row r="655" spans="1:6" x14ac:dyDescent="0.25">
      <c r="A655">
        <v>1327</v>
      </c>
      <c r="B655" t="s">
        <v>1404</v>
      </c>
      <c r="C655" s="74" t="s">
        <v>1405</v>
      </c>
      <c r="D655" s="79" t="s">
        <v>18</v>
      </c>
      <c r="E655">
        <v>6</v>
      </c>
      <c r="F655">
        <v>400</v>
      </c>
    </row>
    <row r="656" spans="1:6" x14ac:dyDescent="0.25">
      <c r="A656">
        <v>1329</v>
      </c>
      <c r="B656" t="s">
        <v>1406</v>
      </c>
      <c r="C656" s="74" t="s">
        <v>1407</v>
      </c>
      <c r="D656" s="79" t="s">
        <v>18</v>
      </c>
      <c r="E656">
        <v>6</v>
      </c>
      <c r="F656">
        <v>500</v>
      </c>
    </row>
    <row r="657" spans="1:6" x14ac:dyDescent="0.25">
      <c r="A657">
        <v>1331</v>
      </c>
      <c r="B657" t="s">
        <v>1408</v>
      </c>
      <c r="C657" s="74" t="s">
        <v>1409</v>
      </c>
      <c r="D657" s="79" t="s">
        <v>18</v>
      </c>
      <c r="E657">
        <v>6</v>
      </c>
      <c r="F657">
        <v>100</v>
      </c>
    </row>
    <row r="658" spans="1:6" x14ac:dyDescent="0.25">
      <c r="A658">
        <v>1333</v>
      </c>
      <c r="B658" t="s">
        <v>1410</v>
      </c>
      <c r="C658" s="74" t="s">
        <v>1411</v>
      </c>
      <c r="D658" s="79" t="s">
        <v>18</v>
      </c>
      <c r="E658">
        <v>6</v>
      </c>
      <c r="F658">
        <v>200</v>
      </c>
    </row>
    <row r="659" spans="1:6" x14ac:dyDescent="0.25">
      <c r="A659">
        <v>1335</v>
      </c>
      <c r="B659" t="s">
        <v>1412</v>
      </c>
      <c r="C659" s="74" t="s">
        <v>1413</v>
      </c>
      <c r="D659" s="79" t="s">
        <v>18</v>
      </c>
      <c r="E659">
        <v>6</v>
      </c>
      <c r="F659">
        <v>600</v>
      </c>
    </row>
    <row r="660" spans="1:6" x14ac:dyDescent="0.25">
      <c r="A660">
        <v>1337</v>
      </c>
      <c r="B660" t="s">
        <v>1414</v>
      </c>
      <c r="C660" s="74" t="s">
        <v>1415</v>
      </c>
      <c r="D660" s="79" t="s">
        <v>18</v>
      </c>
      <c r="E660">
        <v>6</v>
      </c>
      <c r="F660" s="75">
        <v>1400</v>
      </c>
    </row>
    <row r="661" spans="1:6" x14ac:dyDescent="0.25">
      <c r="A661">
        <v>1339</v>
      </c>
      <c r="B661" t="s">
        <v>1416</v>
      </c>
      <c r="C661" s="74" t="s">
        <v>1417</v>
      </c>
      <c r="D661" s="79" t="s">
        <v>18</v>
      </c>
      <c r="E661">
        <v>6</v>
      </c>
      <c r="F661">
        <v>150</v>
      </c>
    </row>
    <row r="662" spans="1:6" x14ac:dyDescent="0.25">
      <c r="A662">
        <v>1341</v>
      </c>
      <c r="B662" t="s">
        <v>1418</v>
      </c>
      <c r="C662" s="74" t="s">
        <v>1419</v>
      </c>
      <c r="D662" s="79" t="s">
        <v>18</v>
      </c>
      <c r="E662">
        <v>6</v>
      </c>
      <c r="F662">
        <v>150</v>
      </c>
    </row>
    <row r="663" spans="1:6" x14ac:dyDescent="0.25">
      <c r="A663">
        <v>1343</v>
      </c>
      <c r="B663" t="s">
        <v>1420</v>
      </c>
      <c r="C663" s="74" t="s">
        <v>1421</v>
      </c>
      <c r="D663" s="79" t="s">
        <v>18</v>
      </c>
      <c r="E663">
        <v>6</v>
      </c>
      <c r="F663">
        <v>120</v>
      </c>
    </row>
    <row r="664" spans="1:6" x14ac:dyDescent="0.25">
      <c r="A664">
        <v>1345</v>
      </c>
      <c r="B664" t="s">
        <v>1422</v>
      </c>
      <c r="C664" s="74" t="s">
        <v>1423</v>
      </c>
      <c r="D664" s="79" t="s">
        <v>18</v>
      </c>
      <c r="E664">
        <v>6</v>
      </c>
      <c r="F664" s="75">
        <v>10819.54</v>
      </c>
    </row>
    <row r="665" spans="1:6" x14ac:dyDescent="0.25">
      <c r="A665">
        <v>1347</v>
      </c>
      <c r="B665" t="s">
        <v>1424</v>
      </c>
      <c r="C665" s="74" t="s">
        <v>1425</v>
      </c>
      <c r="D665" s="79" t="s">
        <v>18</v>
      </c>
      <c r="E665">
        <v>6</v>
      </c>
      <c r="F665" s="75">
        <v>1963</v>
      </c>
    </row>
    <row r="666" spans="1:6" x14ac:dyDescent="0.25">
      <c r="A666">
        <v>1349</v>
      </c>
      <c r="B666" t="s">
        <v>1426</v>
      </c>
      <c r="C666" s="74" t="s">
        <v>1427</v>
      </c>
      <c r="D666" s="79" t="s">
        <v>18</v>
      </c>
      <c r="E666">
        <v>6</v>
      </c>
      <c r="F666" s="75">
        <v>4463</v>
      </c>
    </row>
    <row r="667" spans="1:6" x14ac:dyDescent="0.25">
      <c r="A667">
        <v>1351</v>
      </c>
      <c r="B667" t="s">
        <v>1428</v>
      </c>
      <c r="C667" s="74" t="s">
        <v>1429</v>
      </c>
      <c r="D667" s="79" t="s">
        <v>18</v>
      </c>
      <c r="E667">
        <v>6</v>
      </c>
      <c r="F667">
        <v>180</v>
      </c>
    </row>
    <row r="668" spans="1:6" x14ac:dyDescent="0.25">
      <c r="A668">
        <v>1353</v>
      </c>
      <c r="B668" t="s">
        <v>1430</v>
      </c>
      <c r="C668" s="74" t="s">
        <v>1431</v>
      </c>
      <c r="D668" s="79" t="s">
        <v>18</v>
      </c>
      <c r="E668">
        <v>6</v>
      </c>
      <c r="F668">
        <v>200</v>
      </c>
    </row>
    <row r="669" spans="1:6" x14ac:dyDescent="0.25">
      <c r="A669">
        <v>1355</v>
      </c>
      <c r="B669" t="s">
        <v>1432</v>
      </c>
      <c r="C669" s="74" t="s">
        <v>1433</v>
      </c>
      <c r="D669" s="79" t="s">
        <v>18</v>
      </c>
      <c r="E669">
        <v>6</v>
      </c>
      <c r="F669">
        <v>400</v>
      </c>
    </row>
    <row r="670" spans="1:6" x14ac:dyDescent="0.25">
      <c r="A670">
        <v>1357</v>
      </c>
      <c r="B670" t="s">
        <v>1434</v>
      </c>
      <c r="C670" s="74" t="s">
        <v>1435</v>
      </c>
      <c r="D670" s="79" t="s">
        <v>18</v>
      </c>
      <c r="E670">
        <v>6</v>
      </c>
      <c r="F670">
        <v>560</v>
      </c>
    </row>
    <row r="671" spans="1:6" x14ac:dyDescent="0.25">
      <c r="A671">
        <v>1359</v>
      </c>
      <c r="B671" t="s">
        <v>1436</v>
      </c>
      <c r="C671" s="74" t="s">
        <v>1437</v>
      </c>
      <c r="D671" s="79" t="s">
        <v>18</v>
      </c>
      <c r="E671">
        <v>6</v>
      </c>
      <c r="F671" s="75">
        <v>6602.21</v>
      </c>
    </row>
    <row r="672" spans="1:6" x14ac:dyDescent="0.25">
      <c r="A672">
        <v>1361</v>
      </c>
      <c r="B672" t="s">
        <v>1438</v>
      </c>
      <c r="C672" s="74" t="s">
        <v>1439</v>
      </c>
      <c r="D672" s="79" t="s">
        <v>18</v>
      </c>
      <c r="E672">
        <v>6</v>
      </c>
      <c r="F672">
        <v>180</v>
      </c>
    </row>
    <row r="673" spans="1:6" x14ac:dyDescent="0.25">
      <c r="A673">
        <v>1363</v>
      </c>
      <c r="B673" t="s">
        <v>1440</v>
      </c>
      <c r="C673" s="74" t="s">
        <v>1441</v>
      </c>
      <c r="D673" s="79" t="s">
        <v>18</v>
      </c>
      <c r="E673">
        <v>6</v>
      </c>
      <c r="F673">
        <v>600</v>
      </c>
    </row>
    <row r="674" spans="1:6" x14ac:dyDescent="0.25">
      <c r="A674">
        <v>1365</v>
      </c>
      <c r="B674" t="s">
        <v>1442</v>
      </c>
      <c r="C674" s="74" t="s">
        <v>1443</v>
      </c>
      <c r="D674" s="79" t="s">
        <v>18</v>
      </c>
      <c r="E674">
        <v>6</v>
      </c>
      <c r="F674">
        <v>300</v>
      </c>
    </row>
    <row r="675" spans="1:6" x14ac:dyDescent="0.25">
      <c r="A675">
        <v>1367</v>
      </c>
      <c r="B675" t="s">
        <v>1444</v>
      </c>
      <c r="C675" s="74" t="s">
        <v>1445</v>
      </c>
      <c r="D675" s="79" t="s">
        <v>18</v>
      </c>
      <c r="E675">
        <v>6</v>
      </c>
      <c r="F675">
        <v>300</v>
      </c>
    </row>
    <row r="676" spans="1:6" x14ac:dyDescent="0.25">
      <c r="A676">
        <v>1369</v>
      </c>
      <c r="B676" t="s">
        <v>1446</v>
      </c>
      <c r="C676" s="74" t="s">
        <v>1447</v>
      </c>
      <c r="D676" s="79" t="s">
        <v>18</v>
      </c>
      <c r="E676">
        <v>6</v>
      </c>
      <c r="F676" s="75">
        <v>2500</v>
      </c>
    </row>
    <row r="677" spans="1:6" x14ac:dyDescent="0.25">
      <c r="A677">
        <v>1371</v>
      </c>
      <c r="B677" t="s">
        <v>1448</v>
      </c>
      <c r="C677" s="74" t="s">
        <v>1449</v>
      </c>
      <c r="D677" s="79" t="s">
        <v>18</v>
      </c>
      <c r="E677">
        <v>6</v>
      </c>
      <c r="F677">
        <v>70</v>
      </c>
    </row>
    <row r="678" spans="1:6" x14ac:dyDescent="0.25">
      <c r="A678">
        <v>1373</v>
      </c>
      <c r="B678" t="s">
        <v>1450</v>
      </c>
      <c r="C678" s="74" t="s">
        <v>1451</v>
      </c>
      <c r="D678" s="79" t="s">
        <v>18</v>
      </c>
      <c r="E678">
        <v>6</v>
      </c>
      <c r="F678">
        <v>100</v>
      </c>
    </row>
    <row r="679" spans="1:6" x14ac:dyDescent="0.25">
      <c r="A679">
        <v>1375</v>
      </c>
      <c r="B679" t="s">
        <v>1452</v>
      </c>
      <c r="C679" s="74" t="s">
        <v>1453</v>
      </c>
      <c r="D679" s="79" t="s">
        <v>18</v>
      </c>
      <c r="E679">
        <v>6</v>
      </c>
      <c r="F679">
        <v>120</v>
      </c>
    </row>
    <row r="680" spans="1:6" x14ac:dyDescent="0.25">
      <c r="A680">
        <v>1377</v>
      </c>
      <c r="B680" t="s">
        <v>1454</v>
      </c>
      <c r="C680" s="74" t="s">
        <v>1455</v>
      </c>
      <c r="D680" s="79" t="s">
        <v>18</v>
      </c>
      <c r="E680">
        <v>6</v>
      </c>
      <c r="F680">
        <v>560</v>
      </c>
    </row>
    <row r="681" spans="1:6" x14ac:dyDescent="0.25">
      <c r="A681">
        <v>1379</v>
      </c>
      <c r="B681" t="s">
        <v>1456</v>
      </c>
      <c r="C681" s="74" t="s">
        <v>1457</v>
      </c>
      <c r="D681" s="79" t="s">
        <v>18</v>
      </c>
      <c r="E681">
        <v>6</v>
      </c>
      <c r="F681">
        <v>600</v>
      </c>
    </row>
    <row r="682" spans="1:6" x14ac:dyDescent="0.25">
      <c r="A682">
        <v>1381</v>
      </c>
      <c r="B682" t="s">
        <v>1458</v>
      </c>
      <c r="C682" s="74" t="s">
        <v>1459</v>
      </c>
      <c r="D682" s="79" t="s">
        <v>18</v>
      </c>
      <c r="E682">
        <v>6</v>
      </c>
      <c r="F682">
        <v>380</v>
      </c>
    </row>
    <row r="683" spans="1:6" x14ac:dyDescent="0.25">
      <c r="A683">
        <v>1383</v>
      </c>
      <c r="B683" t="s">
        <v>1460</v>
      </c>
      <c r="C683" s="74" t="s">
        <v>1461</v>
      </c>
      <c r="D683" s="79" t="s">
        <v>18</v>
      </c>
      <c r="E683">
        <v>6</v>
      </c>
      <c r="F683">
        <v>400</v>
      </c>
    </row>
    <row r="684" spans="1:6" x14ac:dyDescent="0.25">
      <c r="A684">
        <v>1385</v>
      </c>
      <c r="B684" t="s">
        <v>1462</v>
      </c>
      <c r="C684" s="74" t="s">
        <v>1463</v>
      </c>
      <c r="D684" s="79" t="s">
        <v>18</v>
      </c>
      <c r="E684">
        <v>6</v>
      </c>
      <c r="F684">
        <v>360</v>
      </c>
    </row>
    <row r="685" spans="1:6" x14ac:dyDescent="0.25">
      <c r="A685">
        <v>1387</v>
      </c>
      <c r="B685" t="s">
        <v>1464</v>
      </c>
      <c r="C685" s="74" t="s">
        <v>1465</v>
      </c>
      <c r="D685" s="79" t="s">
        <v>18</v>
      </c>
      <c r="E685">
        <v>6</v>
      </c>
      <c r="F685">
        <v>250</v>
      </c>
    </row>
    <row r="686" spans="1:6" x14ac:dyDescent="0.25">
      <c r="A686">
        <v>1389</v>
      </c>
      <c r="B686" t="s">
        <v>1466</v>
      </c>
      <c r="C686" s="74" t="s">
        <v>1467</v>
      </c>
      <c r="D686" s="79" t="s">
        <v>18</v>
      </c>
      <c r="E686">
        <v>6</v>
      </c>
      <c r="F686">
        <v>250</v>
      </c>
    </row>
    <row r="687" spans="1:6" x14ac:dyDescent="0.25">
      <c r="A687">
        <v>1391</v>
      </c>
      <c r="B687" t="s">
        <v>1468</v>
      </c>
      <c r="C687" s="74" t="s">
        <v>1469</v>
      </c>
      <c r="D687" s="79" t="s">
        <v>18</v>
      </c>
      <c r="E687">
        <v>6</v>
      </c>
      <c r="F687">
        <v>250</v>
      </c>
    </row>
    <row r="688" spans="1:6" x14ac:dyDescent="0.25">
      <c r="A688">
        <v>1393</v>
      </c>
      <c r="B688" t="s">
        <v>1470</v>
      </c>
      <c r="C688" s="74" t="s">
        <v>1471</v>
      </c>
      <c r="D688" s="79" t="s">
        <v>18</v>
      </c>
      <c r="E688">
        <v>6</v>
      </c>
      <c r="F688">
        <v>700</v>
      </c>
    </row>
    <row r="689" spans="1:6" x14ac:dyDescent="0.25">
      <c r="A689">
        <v>1395</v>
      </c>
      <c r="B689" t="s">
        <v>1472</v>
      </c>
      <c r="C689" s="74" t="s">
        <v>1473</v>
      </c>
      <c r="D689" s="79" t="s">
        <v>18</v>
      </c>
      <c r="E689">
        <v>6</v>
      </c>
      <c r="F689">
        <v>200</v>
      </c>
    </row>
    <row r="690" spans="1:6" x14ac:dyDescent="0.25">
      <c r="A690">
        <v>1397</v>
      </c>
      <c r="B690" t="s">
        <v>1474</v>
      </c>
      <c r="C690" s="74" t="s">
        <v>1475</v>
      </c>
      <c r="D690" s="79" t="s">
        <v>18</v>
      </c>
      <c r="E690">
        <v>6</v>
      </c>
      <c r="F690">
        <v>250</v>
      </c>
    </row>
    <row r="691" spans="1:6" x14ac:dyDescent="0.25">
      <c r="A691">
        <v>1399</v>
      </c>
      <c r="B691" t="s">
        <v>1476</v>
      </c>
      <c r="C691" s="74" t="s">
        <v>1477</v>
      </c>
      <c r="D691" s="79" t="s">
        <v>18</v>
      </c>
      <c r="E691">
        <v>6</v>
      </c>
      <c r="F691">
        <v>400</v>
      </c>
    </row>
    <row r="692" spans="1:6" x14ac:dyDescent="0.25">
      <c r="A692">
        <v>1401</v>
      </c>
      <c r="B692" t="s">
        <v>1478</v>
      </c>
      <c r="C692" s="74" t="s">
        <v>1479</v>
      </c>
      <c r="D692" s="79" t="s">
        <v>18</v>
      </c>
      <c r="E692">
        <v>6</v>
      </c>
      <c r="F692">
        <v>150</v>
      </c>
    </row>
    <row r="693" spans="1:6" x14ac:dyDescent="0.25">
      <c r="A693">
        <v>1403</v>
      </c>
      <c r="B693" t="s">
        <v>1480</v>
      </c>
      <c r="C693" s="74" t="s">
        <v>1481</v>
      </c>
      <c r="D693" s="79" t="s">
        <v>18</v>
      </c>
      <c r="E693">
        <v>6</v>
      </c>
      <c r="F693" s="75">
        <v>2000</v>
      </c>
    </row>
    <row r="694" spans="1:6" x14ac:dyDescent="0.25">
      <c r="A694">
        <v>1405</v>
      </c>
      <c r="B694" t="s">
        <v>1482</v>
      </c>
      <c r="C694" s="74" t="s">
        <v>1483</v>
      </c>
      <c r="D694" s="79" t="s">
        <v>18</v>
      </c>
      <c r="E694">
        <v>6</v>
      </c>
      <c r="F694" s="75">
        <v>4675.53</v>
      </c>
    </row>
    <row r="695" spans="1:6" x14ac:dyDescent="0.25">
      <c r="A695">
        <v>1407</v>
      </c>
      <c r="B695" t="s">
        <v>1484</v>
      </c>
      <c r="C695" s="74" t="s">
        <v>1485</v>
      </c>
      <c r="D695" s="79" t="s">
        <v>18</v>
      </c>
      <c r="E695">
        <v>6</v>
      </c>
      <c r="F695">
        <v>700</v>
      </c>
    </row>
    <row r="696" spans="1:6" x14ac:dyDescent="0.25">
      <c r="A696">
        <v>1409</v>
      </c>
      <c r="B696" t="s">
        <v>1486</v>
      </c>
      <c r="C696" s="74" t="s">
        <v>1487</v>
      </c>
      <c r="D696" s="79" t="s">
        <v>18</v>
      </c>
      <c r="E696">
        <v>6</v>
      </c>
      <c r="F696" s="75">
        <v>1128.8499999999999</v>
      </c>
    </row>
    <row r="697" spans="1:6" x14ac:dyDescent="0.25">
      <c r="A697">
        <v>1411</v>
      </c>
      <c r="B697" t="s">
        <v>1488</v>
      </c>
      <c r="C697" s="74" t="s">
        <v>1489</v>
      </c>
      <c r="D697" s="79" t="s">
        <v>18</v>
      </c>
      <c r="E697">
        <v>6</v>
      </c>
      <c r="F697" s="75">
        <v>7000</v>
      </c>
    </row>
    <row r="698" spans="1:6" x14ac:dyDescent="0.25">
      <c r="A698">
        <v>1413</v>
      </c>
      <c r="B698" t="s">
        <v>1490</v>
      </c>
      <c r="C698" s="74" t="s">
        <v>1491</v>
      </c>
      <c r="D698" s="79" t="s">
        <v>18</v>
      </c>
      <c r="E698">
        <v>6</v>
      </c>
      <c r="F698" s="75">
        <v>2000</v>
      </c>
    </row>
    <row r="699" spans="1:6" x14ac:dyDescent="0.25">
      <c r="A699">
        <v>1415</v>
      </c>
      <c r="B699" t="s">
        <v>1492</v>
      </c>
      <c r="C699" s="74" t="s">
        <v>1493</v>
      </c>
      <c r="D699" s="79" t="s">
        <v>18</v>
      </c>
      <c r="E699">
        <v>6</v>
      </c>
      <c r="F699">
        <v>150</v>
      </c>
    </row>
    <row r="700" spans="1:6" x14ac:dyDescent="0.25">
      <c r="A700">
        <v>1417</v>
      </c>
      <c r="B700" t="s">
        <v>1494</v>
      </c>
      <c r="C700" s="74" t="s">
        <v>1495</v>
      </c>
      <c r="D700" s="79" t="s">
        <v>18</v>
      </c>
      <c r="E700">
        <v>6</v>
      </c>
      <c r="F700">
        <v>150</v>
      </c>
    </row>
    <row r="701" spans="1:6" x14ac:dyDescent="0.25">
      <c r="A701">
        <v>1419</v>
      </c>
      <c r="B701" t="s">
        <v>1496</v>
      </c>
      <c r="C701" s="74" t="s">
        <v>1497</v>
      </c>
      <c r="D701" s="79" t="s">
        <v>18</v>
      </c>
      <c r="E701">
        <v>6</v>
      </c>
      <c r="F701">
        <v>300</v>
      </c>
    </row>
    <row r="702" spans="1:6" x14ac:dyDescent="0.25">
      <c r="A702">
        <v>1421</v>
      </c>
      <c r="B702" t="s">
        <v>1498</v>
      </c>
      <c r="C702" s="74" t="s">
        <v>1499</v>
      </c>
      <c r="D702" s="79" t="s">
        <v>18</v>
      </c>
      <c r="E702">
        <v>6</v>
      </c>
      <c r="F702" s="75">
        <v>1800</v>
      </c>
    </row>
    <row r="703" spans="1:6" x14ac:dyDescent="0.25">
      <c r="A703">
        <v>1423</v>
      </c>
      <c r="B703" t="s">
        <v>1500</v>
      </c>
      <c r="C703" s="74" t="s">
        <v>1501</v>
      </c>
      <c r="D703" s="79" t="s">
        <v>18</v>
      </c>
      <c r="E703">
        <v>6</v>
      </c>
      <c r="F703">
        <v>150</v>
      </c>
    </row>
    <row r="704" spans="1:6" x14ac:dyDescent="0.25">
      <c r="A704">
        <v>1425</v>
      </c>
      <c r="B704" t="s">
        <v>1502</v>
      </c>
      <c r="C704" s="74" t="s">
        <v>1503</v>
      </c>
      <c r="D704" s="79" t="s">
        <v>18</v>
      </c>
      <c r="E704">
        <v>6</v>
      </c>
      <c r="F704">
        <v>140</v>
      </c>
    </row>
    <row r="705" spans="1:6" x14ac:dyDescent="0.25">
      <c r="A705">
        <v>1427</v>
      </c>
      <c r="B705" t="s">
        <v>1504</v>
      </c>
      <c r="C705" s="74" t="s">
        <v>1505</v>
      </c>
      <c r="D705" s="79" t="s">
        <v>18</v>
      </c>
      <c r="E705">
        <v>6</v>
      </c>
      <c r="F705">
        <v>170</v>
      </c>
    </row>
    <row r="706" spans="1:6" x14ac:dyDescent="0.25">
      <c r="A706">
        <v>1429</v>
      </c>
      <c r="B706" t="s">
        <v>1506</v>
      </c>
      <c r="C706" s="74" t="s">
        <v>1507</v>
      </c>
      <c r="D706" s="79" t="s">
        <v>18</v>
      </c>
      <c r="E706">
        <v>6</v>
      </c>
      <c r="F706">
        <v>150</v>
      </c>
    </row>
    <row r="707" spans="1:6" x14ac:dyDescent="0.25">
      <c r="A707">
        <v>1431</v>
      </c>
      <c r="B707" t="s">
        <v>1508</v>
      </c>
      <c r="C707" s="74" t="s">
        <v>1509</v>
      </c>
      <c r="D707" s="79" t="s">
        <v>18</v>
      </c>
      <c r="E707">
        <v>6</v>
      </c>
      <c r="F707">
        <v>160</v>
      </c>
    </row>
    <row r="708" spans="1:6" x14ac:dyDescent="0.25">
      <c r="A708">
        <v>1433</v>
      </c>
      <c r="B708" t="s">
        <v>1510</v>
      </c>
      <c r="C708" s="74" t="s">
        <v>1511</v>
      </c>
      <c r="D708" s="79" t="s">
        <v>18</v>
      </c>
      <c r="E708">
        <v>6</v>
      </c>
      <c r="F708">
        <v>150</v>
      </c>
    </row>
    <row r="709" spans="1:6" x14ac:dyDescent="0.25">
      <c r="A709">
        <v>1435</v>
      </c>
      <c r="B709" t="s">
        <v>1512</v>
      </c>
      <c r="C709" s="74" t="s">
        <v>1513</v>
      </c>
      <c r="D709" s="79" t="s">
        <v>18</v>
      </c>
      <c r="E709">
        <v>6</v>
      </c>
      <c r="F709">
        <v>900</v>
      </c>
    </row>
    <row r="710" spans="1:6" x14ac:dyDescent="0.25">
      <c r="A710">
        <v>1437</v>
      </c>
      <c r="B710" t="s">
        <v>1514</v>
      </c>
      <c r="C710" s="74" t="s">
        <v>1515</v>
      </c>
      <c r="D710" s="79" t="s">
        <v>18</v>
      </c>
      <c r="E710">
        <v>6</v>
      </c>
      <c r="F710" s="75">
        <v>1600</v>
      </c>
    </row>
    <row r="711" spans="1:6" x14ac:dyDescent="0.25">
      <c r="A711">
        <v>1439</v>
      </c>
      <c r="B711" t="s">
        <v>1516</v>
      </c>
      <c r="C711" s="74" t="s">
        <v>1517</v>
      </c>
      <c r="D711" s="79" t="s">
        <v>18</v>
      </c>
      <c r="E711">
        <v>6</v>
      </c>
      <c r="F711">
        <v>100</v>
      </c>
    </row>
    <row r="712" spans="1:6" x14ac:dyDescent="0.25">
      <c r="A712">
        <v>1441</v>
      </c>
      <c r="B712" t="s">
        <v>1518</v>
      </c>
      <c r="C712" s="74" t="s">
        <v>1519</v>
      </c>
      <c r="D712" s="79" t="s">
        <v>18</v>
      </c>
      <c r="E712">
        <v>6</v>
      </c>
      <c r="F712">
        <v>200</v>
      </c>
    </row>
    <row r="713" spans="1:6" x14ac:dyDescent="0.25">
      <c r="A713">
        <v>1443</v>
      </c>
      <c r="B713" t="s">
        <v>1520</v>
      </c>
      <c r="C713" s="74" t="s">
        <v>1521</v>
      </c>
      <c r="D713" s="79" t="s">
        <v>18</v>
      </c>
      <c r="E713">
        <v>6</v>
      </c>
      <c r="F713">
        <v>300</v>
      </c>
    </row>
    <row r="714" spans="1:6" x14ac:dyDescent="0.25">
      <c r="A714">
        <v>1445</v>
      </c>
      <c r="B714" t="s">
        <v>1522</v>
      </c>
      <c r="C714" s="74" t="s">
        <v>1523</v>
      </c>
      <c r="D714" s="79" t="s">
        <v>18</v>
      </c>
      <c r="E714">
        <v>6</v>
      </c>
      <c r="F714">
        <v>200</v>
      </c>
    </row>
    <row r="715" spans="1:6" x14ac:dyDescent="0.25">
      <c r="A715">
        <v>1447</v>
      </c>
      <c r="B715" t="s">
        <v>1524</v>
      </c>
      <c r="C715" s="74" t="s">
        <v>1525</v>
      </c>
      <c r="D715" s="79" t="s">
        <v>18</v>
      </c>
      <c r="E715">
        <v>6</v>
      </c>
      <c r="F715">
        <v>424</v>
      </c>
    </row>
    <row r="716" spans="1:6" x14ac:dyDescent="0.25">
      <c r="A716">
        <v>1449</v>
      </c>
      <c r="B716" t="s">
        <v>1526</v>
      </c>
      <c r="C716" s="74" t="s">
        <v>1527</v>
      </c>
      <c r="D716" s="79" t="s">
        <v>18</v>
      </c>
      <c r="E716">
        <v>6</v>
      </c>
      <c r="F716">
        <v>700</v>
      </c>
    </row>
    <row r="717" spans="1:6" x14ac:dyDescent="0.25">
      <c r="A717">
        <v>1451</v>
      </c>
      <c r="B717" t="s">
        <v>1528</v>
      </c>
      <c r="C717" s="74" t="s">
        <v>1529</v>
      </c>
      <c r="D717" s="79" t="s">
        <v>18</v>
      </c>
      <c r="E717">
        <v>6</v>
      </c>
      <c r="F717" s="75">
        <v>10456.99</v>
      </c>
    </row>
    <row r="718" spans="1:6" x14ac:dyDescent="0.25">
      <c r="A718">
        <v>1454</v>
      </c>
      <c r="B718" t="s">
        <v>1530</v>
      </c>
      <c r="C718" s="74" t="s">
        <v>1531</v>
      </c>
      <c r="D718" s="79" t="s">
        <v>18</v>
      </c>
      <c r="E718">
        <v>6</v>
      </c>
      <c r="F718">
        <v>740.13</v>
      </c>
    </row>
    <row r="719" spans="1:6" x14ac:dyDescent="0.25">
      <c r="A719">
        <v>1456</v>
      </c>
      <c r="B719" t="s">
        <v>1532</v>
      </c>
      <c r="C719" s="74" t="s">
        <v>1533</v>
      </c>
      <c r="D719" s="79" t="s">
        <v>18</v>
      </c>
      <c r="E719">
        <v>6</v>
      </c>
      <c r="F719" s="75">
        <v>65694.210000000006</v>
      </c>
    </row>
    <row r="720" spans="1:6" x14ac:dyDescent="0.25">
      <c r="A720">
        <v>1458</v>
      </c>
      <c r="B720" t="s">
        <v>1534</v>
      </c>
      <c r="C720" s="74" t="s">
        <v>1535</v>
      </c>
      <c r="D720" s="79" t="s">
        <v>18</v>
      </c>
      <c r="E720">
        <v>6</v>
      </c>
      <c r="F720" s="75">
        <v>203529.86</v>
      </c>
    </row>
    <row r="721" spans="1:6" x14ac:dyDescent="0.25">
      <c r="A721">
        <v>1460</v>
      </c>
      <c r="B721" t="s">
        <v>1536</v>
      </c>
      <c r="C721" s="74" t="s">
        <v>1537</v>
      </c>
      <c r="D721" s="79" t="s">
        <v>18</v>
      </c>
      <c r="E721">
        <v>6</v>
      </c>
      <c r="F721" s="75">
        <v>5342.87</v>
      </c>
    </row>
    <row r="722" spans="1:6" x14ac:dyDescent="0.25">
      <c r="A722">
        <v>1462</v>
      </c>
      <c r="B722" t="s">
        <v>1538</v>
      </c>
      <c r="C722" s="74" t="s">
        <v>1539</v>
      </c>
      <c r="D722" s="79" t="s">
        <v>18</v>
      </c>
      <c r="E722">
        <v>6</v>
      </c>
      <c r="F722" s="75">
        <v>2973.24</v>
      </c>
    </row>
    <row r="723" spans="1:6" x14ac:dyDescent="0.25">
      <c r="A723">
        <v>1466</v>
      </c>
      <c r="B723" t="s">
        <v>1540</v>
      </c>
      <c r="C723" s="74" t="s">
        <v>1541</v>
      </c>
      <c r="D723" s="79" t="s">
        <v>2875</v>
      </c>
      <c r="E723">
        <v>6</v>
      </c>
      <c r="F723" s="75">
        <v>220000</v>
      </c>
    </row>
    <row r="724" spans="1:6" x14ac:dyDescent="0.25">
      <c r="A724">
        <v>1468</v>
      </c>
      <c r="B724" t="s">
        <v>1542</v>
      </c>
      <c r="C724" s="74" t="s">
        <v>1543</v>
      </c>
      <c r="D724" s="79" t="s">
        <v>2875</v>
      </c>
      <c r="E724">
        <v>6</v>
      </c>
      <c r="F724" s="75">
        <v>178808</v>
      </c>
    </row>
    <row r="725" spans="1:6" x14ac:dyDescent="0.25">
      <c r="A725">
        <v>1470</v>
      </c>
      <c r="B725" t="s">
        <v>1544</v>
      </c>
      <c r="C725" s="74" t="s">
        <v>1545</v>
      </c>
      <c r="D725" s="79" t="s">
        <v>2875</v>
      </c>
      <c r="E725">
        <v>6</v>
      </c>
      <c r="F725">
        <v>0</v>
      </c>
    </row>
    <row r="726" spans="1:6" x14ac:dyDescent="0.25">
      <c r="A726">
        <v>1472</v>
      </c>
      <c r="B726" t="s">
        <v>1546</v>
      </c>
      <c r="C726" s="74" t="s">
        <v>1547</v>
      </c>
      <c r="D726" s="79" t="s">
        <v>2875</v>
      </c>
      <c r="E726">
        <v>6</v>
      </c>
      <c r="F726" s="75">
        <v>1500</v>
      </c>
    </row>
    <row r="727" spans="1:6" x14ac:dyDescent="0.25">
      <c r="A727">
        <v>1474</v>
      </c>
      <c r="B727" t="s">
        <v>1548</v>
      </c>
      <c r="C727" s="74" t="s">
        <v>1549</v>
      </c>
      <c r="D727" s="79" t="s">
        <v>2875</v>
      </c>
      <c r="E727">
        <v>6</v>
      </c>
      <c r="F727">
        <v>0</v>
      </c>
    </row>
    <row r="728" spans="1:6" x14ac:dyDescent="0.25">
      <c r="A728">
        <v>1476</v>
      </c>
      <c r="B728" t="s">
        <v>1550</v>
      </c>
      <c r="C728" s="74" t="s">
        <v>1551</v>
      </c>
      <c r="D728" s="79" t="s">
        <v>2875</v>
      </c>
      <c r="E728">
        <v>6</v>
      </c>
      <c r="F728">
        <v>160</v>
      </c>
    </row>
    <row r="729" spans="1:6" x14ac:dyDescent="0.25">
      <c r="A729">
        <v>1478</v>
      </c>
      <c r="B729" t="s">
        <v>1552</v>
      </c>
      <c r="C729" s="74" t="s">
        <v>1553</v>
      </c>
      <c r="D729" s="79" t="s">
        <v>2875</v>
      </c>
      <c r="E729">
        <v>6</v>
      </c>
      <c r="F729" s="75">
        <v>2074</v>
      </c>
    </row>
    <row r="730" spans="1:6" x14ac:dyDescent="0.25">
      <c r="A730">
        <v>1480</v>
      </c>
      <c r="B730" t="s">
        <v>1554</v>
      </c>
      <c r="C730" s="74" t="s">
        <v>1555</v>
      </c>
      <c r="D730" s="79" t="s">
        <v>2875</v>
      </c>
      <c r="E730">
        <v>6</v>
      </c>
      <c r="F730" s="75">
        <v>16855.63</v>
      </c>
    </row>
    <row r="731" spans="1:6" x14ac:dyDescent="0.25">
      <c r="A731">
        <v>1482</v>
      </c>
      <c r="B731" t="s">
        <v>1556</v>
      </c>
      <c r="C731" s="74" t="s">
        <v>1557</v>
      </c>
      <c r="D731" s="79" t="s">
        <v>2875</v>
      </c>
      <c r="E731">
        <v>6</v>
      </c>
      <c r="F731">
        <v>0</v>
      </c>
    </row>
    <row r="732" spans="1:6" x14ac:dyDescent="0.25">
      <c r="A732">
        <v>1484</v>
      </c>
      <c r="B732" t="s">
        <v>1558</v>
      </c>
      <c r="C732" s="74" t="s">
        <v>1559</v>
      </c>
      <c r="D732" s="79" t="s">
        <v>2875</v>
      </c>
      <c r="E732">
        <v>6</v>
      </c>
      <c r="F732">
        <v>132.71</v>
      </c>
    </row>
    <row r="733" spans="1:6" x14ac:dyDescent="0.25">
      <c r="A733">
        <v>1486</v>
      </c>
      <c r="B733" t="s">
        <v>1560</v>
      </c>
      <c r="C733" s="74" t="s">
        <v>1561</v>
      </c>
      <c r="D733" s="79" t="s">
        <v>2875</v>
      </c>
      <c r="E733">
        <v>6</v>
      </c>
      <c r="F733">
        <v>641.70000000000005</v>
      </c>
    </row>
    <row r="734" spans="1:6" x14ac:dyDescent="0.25">
      <c r="A734">
        <v>1488</v>
      </c>
      <c r="B734" t="s">
        <v>395</v>
      </c>
      <c r="C734" s="74" t="s">
        <v>1562</v>
      </c>
      <c r="D734" s="79" t="s">
        <v>2875</v>
      </c>
      <c r="E734">
        <v>6</v>
      </c>
      <c r="F734">
        <v>0</v>
      </c>
    </row>
    <row r="735" spans="1:6" x14ac:dyDescent="0.25">
      <c r="A735">
        <v>1490</v>
      </c>
      <c r="B735" t="s">
        <v>1563</v>
      </c>
      <c r="C735" s="74" t="s">
        <v>1564</v>
      </c>
      <c r="D735" s="79" t="s">
        <v>2875</v>
      </c>
      <c r="E735">
        <v>6</v>
      </c>
      <c r="F735">
        <v>550.91</v>
      </c>
    </row>
    <row r="736" spans="1:6" x14ac:dyDescent="0.25">
      <c r="A736">
        <v>1492</v>
      </c>
      <c r="B736" t="s">
        <v>1565</v>
      </c>
      <c r="C736" s="74" t="s">
        <v>1566</v>
      </c>
      <c r="D736" s="79" t="s">
        <v>2875</v>
      </c>
      <c r="E736">
        <v>6</v>
      </c>
      <c r="F736">
        <v>0.04</v>
      </c>
    </row>
    <row r="737" spans="1:6" x14ac:dyDescent="0.25">
      <c r="A737">
        <v>1494</v>
      </c>
      <c r="B737" t="s">
        <v>1567</v>
      </c>
      <c r="C737" s="74" t="s">
        <v>1568</v>
      </c>
      <c r="D737" s="79" t="s">
        <v>2875</v>
      </c>
      <c r="E737">
        <v>6</v>
      </c>
      <c r="F737" s="75">
        <v>3600</v>
      </c>
    </row>
    <row r="738" spans="1:6" x14ac:dyDescent="0.25">
      <c r="A738">
        <v>1496</v>
      </c>
      <c r="B738" t="s">
        <v>1569</v>
      </c>
      <c r="C738" s="74" t="s">
        <v>1570</v>
      </c>
      <c r="D738" s="79" t="s">
        <v>2875</v>
      </c>
      <c r="E738">
        <v>6</v>
      </c>
      <c r="F738">
        <v>0</v>
      </c>
    </row>
    <row r="739" spans="1:6" x14ac:dyDescent="0.25">
      <c r="A739">
        <v>1498</v>
      </c>
      <c r="B739" t="s">
        <v>1571</v>
      </c>
      <c r="C739" s="74" t="s">
        <v>1572</v>
      </c>
      <c r="D739" s="79" t="s">
        <v>2875</v>
      </c>
      <c r="E739">
        <v>6</v>
      </c>
      <c r="F739" s="75">
        <v>1720</v>
      </c>
    </row>
    <row r="740" spans="1:6" x14ac:dyDescent="0.25">
      <c r="A740">
        <v>1500</v>
      </c>
      <c r="B740" t="s">
        <v>1573</v>
      </c>
      <c r="C740" s="74" t="s">
        <v>1574</v>
      </c>
      <c r="D740" s="79" t="s">
        <v>2875</v>
      </c>
      <c r="E740">
        <v>6</v>
      </c>
      <c r="F740" s="75">
        <v>57720.29</v>
      </c>
    </row>
    <row r="741" spans="1:6" x14ac:dyDescent="0.25">
      <c r="A741">
        <v>1502</v>
      </c>
      <c r="B741" t="s">
        <v>1575</v>
      </c>
      <c r="C741" s="74" t="s">
        <v>1576</v>
      </c>
      <c r="D741" s="79" t="s">
        <v>2875</v>
      </c>
      <c r="E741">
        <v>6</v>
      </c>
      <c r="F741">
        <v>8.32</v>
      </c>
    </row>
    <row r="742" spans="1:6" x14ac:dyDescent="0.25">
      <c r="A742">
        <v>1504</v>
      </c>
      <c r="B742" t="s">
        <v>1577</v>
      </c>
      <c r="C742" s="74" t="s">
        <v>1578</v>
      </c>
      <c r="D742" s="79" t="s">
        <v>2875</v>
      </c>
      <c r="E742">
        <v>6</v>
      </c>
      <c r="F742">
        <v>335.6</v>
      </c>
    </row>
    <row r="743" spans="1:6" x14ac:dyDescent="0.25">
      <c r="A743">
        <v>1506</v>
      </c>
      <c r="B743" t="s">
        <v>1579</v>
      </c>
      <c r="C743" s="74" t="s">
        <v>1580</v>
      </c>
      <c r="D743" s="79" t="s">
        <v>2875</v>
      </c>
      <c r="E743">
        <v>6</v>
      </c>
      <c r="F743">
        <v>0</v>
      </c>
    </row>
    <row r="744" spans="1:6" x14ac:dyDescent="0.25">
      <c r="A744">
        <v>1508</v>
      </c>
      <c r="B744" t="s">
        <v>1581</v>
      </c>
      <c r="C744" s="74" t="s">
        <v>1582</v>
      </c>
      <c r="D744" s="79" t="s">
        <v>2875</v>
      </c>
      <c r="E744">
        <v>6</v>
      </c>
      <c r="F744" s="75">
        <v>293821.28999999998</v>
      </c>
    </row>
    <row r="745" spans="1:6" x14ac:dyDescent="0.25">
      <c r="A745">
        <v>1510</v>
      </c>
      <c r="B745" t="s">
        <v>1583</v>
      </c>
      <c r="C745" s="74" t="s">
        <v>1584</v>
      </c>
      <c r="D745" s="79" t="s">
        <v>2875</v>
      </c>
      <c r="E745">
        <v>6</v>
      </c>
      <c r="F745">
        <v>500</v>
      </c>
    </row>
    <row r="746" spans="1:6" x14ac:dyDescent="0.25">
      <c r="A746">
        <v>1512</v>
      </c>
      <c r="B746" t="s">
        <v>1585</v>
      </c>
      <c r="C746" s="74" t="s">
        <v>1586</v>
      </c>
      <c r="D746" s="79" t="s">
        <v>2875</v>
      </c>
      <c r="E746">
        <v>6</v>
      </c>
      <c r="F746">
        <v>0.06</v>
      </c>
    </row>
    <row r="747" spans="1:6" x14ac:dyDescent="0.25">
      <c r="A747">
        <v>1514</v>
      </c>
      <c r="B747" t="s">
        <v>1587</v>
      </c>
      <c r="C747" s="74" t="s">
        <v>1588</v>
      </c>
      <c r="D747" s="79" t="s">
        <v>2875</v>
      </c>
      <c r="E747">
        <v>6</v>
      </c>
      <c r="F747">
        <v>306.08999999999997</v>
      </c>
    </row>
    <row r="748" spans="1:6" x14ac:dyDescent="0.25">
      <c r="A748">
        <v>1516</v>
      </c>
      <c r="B748" t="s">
        <v>1589</v>
      </c>
      <c r="C748" s="74" t="s">
        <v>1590</v>
      </c>
      <c r="D748" s="79" t="s">
        <v>2875</v>
      </c>
      <c r="E748">
        <v>6</v>
      </c>
      <c r="F748">
        <v>0.72</v>
      </c>
    </row>
    <row r="749" spans="1:6" x14ac:dyDescent="0.25">
      <c r="A749">
        <v>1518</v>
      </c>
      <c r="B749" t="s">
        <v>1591</v>
      </c>
      <c r="C749" s="74" t="s">
        <v>1592</v>
      </c>
      <c r="D749" s="79" t="s">
        <v>2875</v>
      </c>
      <c r="E749">
        <v>6</v>
      </c>
      <c r="F749">
        <v>76.36</v>
      </c>
    </row>
    <row r="750" spans="1:6" x14ac:dyDescent="0.25">
      <c r="A750">
        <v>1520</v>
      </c>
      <c r="B750" t="s">
        <v>1593</v>
      </c>
      <c r="C750" s="74" t="s">
        <v>1594</v>
      </c>
      <c r="D750" s="79" t="s">
        <v>2875</v>
      </c>
      <c r="E750">
        <v>6</v>
      </c>
      <c r="F750" s="75">
        <v>2293.6999999999998</v>
      </c>
    </row>
    <row r="751" spans="1:6" x14ac:dyDescent="0.25">
      <c r="A751">
        <v>1522</v>
      </c>
      <c r="B751" t="s">
        <v>1595</v>
      </c>
      <c r="C751" s="74" t="s">
        <v>1596</v>
      </c>
      <c r="D751" s="79" t="s">
        <v>2875</v>
      </c>
      <c r="E751">
        <v>6</v>
      </c>
      <c r="F751" s="75">
        <v>7000</v>
      </c>
    </row>
    <row r="752" spans="1:6" x14ac:dyDescent="0.25">
      <c r="A752">
        <v>1524</v>
      </c>
      <c r="B752" t="s">
        <v>1597</v>
      </c>
      <c r="C752" s="74" t="s">
        <v>1598</v>
      </c>
      <c r="D752" s="79" t="s">
        <v>2875</v>
      </c>
      <c r="E752">
        <v>6</v>
      </c>
      <c r="F752">
        <v>140</v>
      </c>
    </row>
    <row r="753" spans="1:6" x14ac:dyDescent="0.25">
      <c r="A753">
        <v>1526</v>
      </c>
      <c r="B753" t="s">
        <v>1599</v>
      </c>
      <c r="C753" s="74" t="s">
        <v>1600</v>
      </c>
      <c r="D753" s="79" t="s">
        <v>2875</v>
      </c>
      <c r="E753">
        <v>6</v>
      </c>
      <c r="F753">
        <v>0.03</v>
      </c>
    </row>
    <row r="754" spans="1:6" x14ac:dyDescent="0.25">
      <c r="A754">
        <v>1528</v>
      </c>
      <c r="B754" t="s">
        <v>1601</v>
      </c>
      <c r="C754" s="74" t="s">
        <v>1602</v>
      </c>
      <c r="D754" s="79" t="s">
        <v>2875</v>
      </c>
      <c r="E754">
        <v>6</v>
      </c>
      <c r="F754" s="75">
        <v>1760</v>
      </c>
    </row>
    <row r="755" spans="1:6" x14ac:dyDescent="0.25">
      <c r="A755">
        <v>1530</v>
      </c>
      <c r="B755" t="s">
        <v>1603</v>
      </c>
      <c r="C755" s="74" t="s">
        <v>1604</v>
      </c>
      <c r="D755" s="79" t="s">
        <v>2875</v>
      </c>
      <c r="E755">
        <v>6</v>
      </c>
      <c r="F755">
        <v>500</v>
      </c>
    </row>
    <row r="756" spans="1:6" x14ac:dyDescent="0.25">
      <c r="A756">
        <v>1532</v>
      </c>
      <c r="B756" t="s">
        <v>1605</v>
      </c>
      <c r="C756" s="74" t="s">
        <v>1606</v>
      </c>
      <c r="D756" s="79" t="s">
        <v>2875</v>
      </c>
      <c r="E756">
        <v>6</v>
      </c>
      <c r="F756" s="75">
        <v>38793.47</v>
      </c>
    </row>
    <row r="757" spans="1:6" x14ac:dyDescent="0.25">
      <c r="A757">
        <v>1534</v>
      </c>
      <c r="B757" t="s">
        <v>1607</v>
      </c>
      <c r="C757" s="74" t="s">
        <v>1608</v>
      </c>
      <c r="D757" s="79" t="s">
        <v>2875</v>
      </c>
      <c r="E757">
        <v>6</v>
      </c>
      <c r="F757">
        <v>768.5</v>
      </c>
    </row>
    <row r="758" spans="1:6" x14ac:dyDescent="0.25">
      <c r="A758">
        <v>1536</v>
      </c>
      <c r="B758" t="s">
        <v>1609</v>
      </c>
      <c r="C758" s="74" t="s">
        <v>1610</v>
      </c>
      <c r="D758" s="79" t="s">
        <v>2875</v>
      </c>
      <c r="E758">
        <v>6</v>
      </c>
      <c r="F758" s="75">
        <v>25000</v>
      </c>
    </row>
    <row r="759" spans="1:6" x14ac:dyDescent="0.25">
      <c r="A759">
        <v>1538</v>
      </c>
      <c r="B759" t="s">
        <v>1611</v>
      </c>
      <c r="C759" s="74" t="s">
        <v>1612</v>
      </c>
      <c r="D759" s="79" t="s">
        <v>2875</v>
      </c>
      <c r="E759">
        <v>6</v>
      </c>
      <c r="F759">
        <v>283.64</v>
      </c>
    </row>
    <row r="760" spans="1:6" x14ac:dyDescent="0.25">
      <c r="A760">
        <v>1540</v>
      </c>
      <c r="B760" t="s">
        <v>1613</v>
      </c>
      <c r="C760" s="74" t="s">
        <v>1614</v>
      </c>
      <c r="D760" s="79" t="s">
        <v>2875</v>
      </c>
      <c r="E760">
        <v>6</v>
      </c>
      <c r="F760">
        <v>6.21</v>
      </c>
    </row>
    <row r="761" spans="1:6" x14ac:dyDescent="0.25">
      <c r="A761">
        <v>1542</v>
      </c>
      <c r="B761" t="s">
        <v>1615</v>
      </c>
      <c r="C761" s="74" t="s">
        <v>1616</v>
      </c>
      <c r="D761" s="79" t="s">
        <v>2875</v>
      </c>
      <c r="E761">
        <v>6</v>
      </c>
      <c r="F761">
        <v>0.06</v>
      </c>
    </row>
    <row r="762" spans="1:6" x14ac:dyDescent="0.25">
      <c r="A762">
        <v>1544</v>
      </c>
      <c r="B762" t="s">
        <v>1617</v>
      </c>
      <c r="C762" s="74" t="s">
        <v>1618</v>
      </c>
      <c r="D762" s="79" t="s">
        <v>2875</v>
      </c>
      <c r="E762">
        <v>6</v>
      </c>
      <c r="F762" s="75">
        <v>1933.31</v>
      </c>
    </row>
    <row r="763" spans="1:6" x14ac:dyDescent="0.25">
      <c r="A763">
        <v>1546</v>
      </c>
      <c r="B763" t="s">
        <v>1619</v>
      </c>
      <c r="C763" s="74" t="s">
        <v>1620</v>
      </c>
      <c r="D763" s="79" t="s">
        <v>2875</v>
      </c>
      <c r="E763">
        <v>6</v>
      </c>
      <c r="F763" s="75">
        <v>5000</v>
      </c>
    </row>
    <row r="764" spans="1:6" x14ac:dyDescent="0.25">
      <c r="A764">
        <v>1548</v>
      </c>
      <c r="B764" t="s">
        <v>1621</v>
      </c>
      <c r="C764" s="74" t="s">
        <v>1622</v>
      </c>
      <c r="D764" s="79" t="s">
        <v>2875</v>
      </c>
      <c r="E764">
        <v>6</v>
      </c>
      <c r="F764" s="75">
        <v>29349.1</v>
      </c>
    </row>
    <row r="765" spans="1:6" x14ac:dyDescent="0.25">
      <c r="A765">
        <v>1550</v>
      </c>
      <c r="B765" t="s">
        <v>1623</v>
      </c>
      <c r="C765" s="74" t="s">
        <v>1624</v>
      </c>
      <c r="D765" s="79" t="s">
        <v>2875</v>
      </c>
      <c r="E765">
        <v>6</v>
      </c>
      <c r="F765">
        <v>0.04</v>
      </c>
    </row>
    <row r="766" spans="1:6" x14ac:dyDescent="0.25">
      <c r="A766">
        <v>1552</v>
      </c>
      <c r="B766" t="s">
        <v>1625</v>
      </c>
      <c r="C766" s="74" t="s">
        <v>1626</v>
      </c>
      <c r="D766" s="79" t="s">
        <v>2875</v>
      </c>
      <c r="E766">
        <v>6</v>
      </c>
      <c r="F766">
        <v>0</v>
      </c>
    </row>
    <row r="767" spans="1:6" x14ac:dyDescent="0.25">
      <c r="A767">
        <v>1554</v>
      </c>
      <c r="B767" t="s">
        <v>1627</v>
      </c>
      <c r="C767" s="74" t="s">
        <v>1628</v>
      </c>
      <c r="D767" s="79" t="s">
        <v>2875</v>
      </c>
      <c r="E767">
        <v>6</v>
      </c>
      <c r="F767" s="75">
        <v>5000</v>
      </c>
    </row>
    <row r="768" spans="1:6" x14ac:dyDescent="0.25">
      <c r="A768">
        <v>1556</v>
      </c>
      <c r="B768" t="s">
        <v>1629</v>
      </c>
      <c r="C768" s="74" t="s">
        <v>1630</v>
      </c>
      <c r="D768" s="79" t="s">
        <v>2875</v>
      </c>
      <c r="E768">
        <v>6</v>
      </c>
      <c r="F768">
        <v>267.89999999999998</v>
      </c>
    </row>
    <row r="769" spans="1:6" x14ac:dyDescent="0.25">
      <c r="A769">
        <v>1558</v>
      </c>
      <c r="B769" t="s">
        <v>1631</v>
      </c>
      <c r="C769" s="74" t="s">
        <v>1632</v>
      </c>
      <c r="D769" s="79" t="s">
        <v>2875</v>
      </c>
      <c r="E769">
        <v>6</v>
      </c>
      <c r="F769" s="75">
        <v>2700</v>
      </c>
    </row>
    <row r="770" spans="1:6" x14ac:dyDescent="0.25">
      <c r="A770">
        <v>1560</v>
      </c>
      <c r="B770" t="s">
        <v>1633</v>
      </c>
      <c r="C770" s="74" t="s">
        <v>1634</v>
      </c>
      <c r="D770" s="79" t="s">
        <v>2875</v>
      </c>
      <c r="E770">
        <v>6</v>
      </c>
      <c r="F770">
        <v>250</v>
      </c>
    </row>
    <row r="771" spans="1:6" x14ac:dyDescent="0.25">
      <c r="A771">
        <v>1562</v>
      </c>
      <c r="B771" t="s">
        <v>1635</v>
      </c>
      <c r="C771" s="74" t="s">
        <v>1636</v>
      </c>
      <c r="D771" s="79" t="s">
        <v>2875</v>
      </c>
      <c r="E771">
        <v>6</v>
      </c>
      <c r="F771" s="75">
        <v>-364654</v>
      </c>
    </row>
    <row r="772" spans="1:6" x14ac:dyDescent="0.25">
      <c r="A772">
        <v>1564</v>
      </c>
      <c r="B772" t="s">
        <v>1637</v>
      </c>
      <c r="C772" s="74" t="s">
        <v>1638</v>
      </c>
      <c r="D772" s="79" t="s">
        <v>2875</v>
      </c>
      <c r="E772">
        <v>6</v>
      </c>
      <c r="F772">
        <v>610.21</v>
      </c>
    </row>
    <row r="773" spans="1:6" x14ac:dyDescent="0.25">
      <c r="A773">
        <v>1566</v>
      </c>
      <c r="B773" t="s">
        <v>1639</v>
      </c>
      <c r="C773" s="74" t="s">
        <v>1640</v>
      </c>
      <c r="D773" s="79" t="s">
        <v>2875</v>
      </c>
      <c r="E773">
        <v>6</v>
      </c>
      <c r="F773" s="75">
        <v>44880</v>
      </c>
    </row>
    <row r="774" spans="1:6" x14ac:dyDescent="0.25">
      <c r="A774">
        <v>1568</v>
      </c>
      <c r="B774" t="s">
        <v>1641</v>
      </c>
      <c r="C774" s="74" t="s">
        <v>1642</v>
      </c>
      <c r="D774" s="79" t="s">
        <v>2875</v>
      </c>
      <c r="E774">
        <v>6</v>
      </c>
      <c r="F774" s="75">
        <v>5400</v>
      </c>
    </row>
    <row r="775" spans="1:6" x14ac:dyDescent="0.25">
      <c r="A775">
        <v>1570</v>
      </c>
      <c r="B775" t="s">
        <v>1643</v>
      </c>
      <c r="C775" s="74" t="s">
        <v>1644</v>
      </c>
      <c r="D775" s="79" t="s">
        <v>2875</v>
      </c>
      <c r="E775">
        <v>6</v>
      </c>
      <c r="F775">
        <v>0</v>
      </c>
    </row>
    <row r="776" spans="1:6" x14ac:dyDescent="0.25">
      <c r="A776">
        <v>1572</v>
      </c>
      <c r="B776" t="s">
        <v>1645</v>
      </c>
      <c r="C776" s="74" t="s">
        <v>1646</v>
      </c>
      <c r="D776" s="79" t="s">
        <v>2875</v>
      </c>
      <c r="E776">
        <v>6</v>
      </c>
      <c r="F776">
        <v>0</v>
      </c>
    </row>
    <row r="777" spans="1:6" x14ac:dyDescent="0.25">
      <c r="A777">
        <v>1574</v>
      </c>
      <c r="B777" t="s">
        <v>1647</v>
      </c>
      <c r="C777" s="74" t="s">
        <v>1648</v>
      </c>
      <c r="D777" s="79" t="s">
        <v>2875</v>
      </c>
      <c r="E777">
        <v>6</v>
      </c>
      <c r="F777">
        <v>7.33</v>
      </c>
    </row>
    <row r="778" spans="1:6" x14ac:dyDescent="0.25">
      <c r="A778">
        <v>1576</v>
      </c>
      <c r="B778" t="s">
        <v>1528</v>
      </c>
      <c r="C778" s="74" t="s">
        <v>1649</v>
      </c>
      <c r="D778" s="79" t="s">
        <v>2875</v>
      </c>
      <c r="E778">
        <v>6</v>
      </c>
      <c r="F778" s="75">
        <v>4555.18</v>
      </c>
    </row>
    <row r="779" spans="1:6" x14ac:dyDescent="0.25">
      <c r="A779">
        <v>1578</v>
      </c>
      <c r="B779" t="s">
        <v>1650</v>
      </c>
      <c r="C779" s="74" t="s">
        <v>1651</v>
      </c>
      <c r="D779" s="79" t="s">
        <v>2875</v>
      </c>
      <c r="E779">
        <v>6</v>
      </c>
      <c r="F779" s="75">
        <v>30241.41</v>
      </c>
    </row>
    <row r="780" spans="1:6" x14ac:dyDescent="0.25">
      <c r="A780">
        <v>1580</v>
      </c>
      <c r="B780" t="s">
        <v>1652</v>
      </c>
      <c r="C780" s="74" t="s">
        <v>1653</v>
      </c>
      <c r="D780" s="79" t="s">
        <v>2875</v>
      </c>
      <c r="E780">
        <v>6</v>
      </c>
      <c r="F780">
        <v>37.590000000000003</v>
      </c>
    </row>
    <row r="781" spans="1:6" x14ac:dyDescent="0.25">
      <c r="A781">
        <v>1582</v>
      </c>
      <c r="B781" t="s">
        <v>1654</v>
      </c>
      <c r="C781" s="74" t="s">
        <v>1655</v>
      </c>
      <c r="D781" s="79" t="s">
        <v>2875</v>
      </c>
      <c r="E781">
        <v>6</v>
      </c>
      <c r="F781">
        <v>2.4</v>
      </c>
    </row>
    <row r="782" spans="1:6" x14ac:dyDescent="0.25">
      <c r="A782">
        <v>1584</v>
      </c>
      <c r="B782" t="s">
        <v>1656</v>
      </c>
      <c r="C782" s="74" t="s">
        <v>1657</v>
      </c>
      <c r="D782" s="79" t="s">
        <v>2875</v>
      </c>
      <c r="E782">
        <v>6</v>
      </c>
      <c r="F782">
        <v>480.2</v>
      </c>
    </row>
    <row r="783" spans="1:6" x14ac:dyDescent="0.25">
      <c r="A783">
        <v>1586</v>
      </c>
      <c r="B783" t="s">
        <v>1658</v>
      </c>
      <c r="C783" s="74" t="s">
        <v>1659</v>
      </c>
      <c r="D783" s="79" t="s">
        <v>2875</v>
      </c>
      <c r="E783">
        <v>6</v>
      </c>
      <c r="F783" s="75">
        <v>4950</v>
      </c>
    </row>
    <row r="784" spans="1:6" x14ac:dyDescent="0.25">
      <c r="A784">
        <v>1588</v>
      </c>
      <c r="B784" t="s">
        <v>1660</v>
      </c>
      <c r="C784" s="74" t="s">
        <v>1661</v>
      </c>
      <c r="D784" s="79" t="s">
        <v>2875</v>
      </c>
      <c r="E784">
        <v>6</v>
      </c>
      <c r="F784">
        <v>0.01</v>
      </c>
    </row>
    <row r="785" spans="1:6" x14ac:dyDescent="0.25">
      <c r="A785">
        <v>1590</v>
      </c>
      <c r="B785" t="s">
        <v>1662</v>
      </c>
      <c r="C785" s="74" t="s">
        <v>1663</v>
      </c>
      <c r="D785" s="79" t="s">
        <v>2875</v>
      </c>
      <c r="E785">
        <v>6</v>
      </c>
      <c r="F785">
        <v>7.0000000000000007E-2</v>
      </c>
    </row>
    <row r="786" spans="1:6" x14ac:dyDescent="0.25">
      <c r="A786">
        <v>1592</v>
      </c>
      <c r="B786" t="s">
        <v>1664</v>
      </c>
      <c r="C786" s="74" t="s">
        <v>1665</v>
      </c>
      <c r="D786" s="79" t="s">
        <v>2875</v>
      </c>
      <c r="E786">
        <v>6</v>
      </c>
      <c r="F786" s="75">
        <v>14224</v>
      </c>
    </row>
    <row r="787" spans="1:6" x14ac:dyDescent="0.25">
      <c r="A787">
        <v>1594</v>
      </c>
      <c r="B787" t="s">
        <v>1666</v>
      </c>
      <c r="C787" s="74" t="s">
        <v>1667</v>
      </c>
      <c r="D787" s="79" t="s">
        <v>2875</v>
      </c>
      <c r="E787">
        <v>6</v>
      </c>
      <c r="F787">
        <v>103.97</v>
      </c>
    </row>
    <row r="788" spans="1:6" x14ac:dyDescent="0.25">
      <c r="A788">
        <v>1596</v>
      </c>
      <c r="B788" t="s">
        <v>1668</v>
      </c>
      <c r="C788" s="74" t="s">
        <v>1669</v>
      </c>
      <c r="D788" s="79" t="s">
        <v>2875</v>
      </c>
      <c r="E788">
        <v>6</v>
      </c>
      <c r="F788" s="75">
        <v>2553.6</v>
      </c>
    </row>
    <row r="789" spans="1:6" x14ac:dyDescent="0.25">
      <c r="A789">
        <v>1598</v>
      </c>
      <c r="B789" t="s">
        <v>1670</v>
      </c>
      <c r="C789" s="74" t="s">
        <v>1671</v>
      </c>
      <c r="D789" s="79" t="s">
        <v>2875</v>
      </c>
      <c r="E789">
        <v>6</v>
      </c>
      <c r="F789">
        <v>0</v>
      </c>
    </row>
    <row r="790" spans="1:6" x14ac:dyDescent="0.25">
      <c r="A790">
        <v>1600</v>
      </c>
      <c r="B790" t="s">
        <v>1672</v>
      </c>
      <c r="C790" s="74" t="s">
        <v>1673</v>
      </c>
      <c r="D790" s="79" t="s">
        <v>2875</v>
      </c>
      <c r="E790">
        <v>6</v>
      </c>
      <c r="F790">
        <v>284.63</v>
      </c>
    </row>
    <row r="791" spans="1:6" x14ac:dyDescent="0.25">
      <c r="A791">
        <v>1602</v>
      </c>
      <c r="B791" t="s">
        <v>1674</v>
      </c>
      <c r="C791" s="74" t="s">
        <v>1675</v>
      </c>
      <c r="D791" s="79" t="s">
        <v>2875</v>
      </c>
      <c r="E791">
        <v>6</v>
      </c>
      <c r="F791" s="75">
        <v>27813.119999999999</v>
      </c>
    </row>
    <row r="792" spans="1:6" x14ac:dyDescent="0.25">
      <c r="A792">
        <v>1604</v>
      </c>
      <c r="B792" t="s">
        <v>1676</v>
      </c>
      <c r="C792" s="74" t="s">
        <v>1677</v>
      </c>
      <c r="D792" s="79" t="s">
        <v>2875</v>
      </c>
      <c r="E792">
        <v>6</v>
      </c>
      <c r="F792">
        <v>0</v>
      </c>
    </row>
    <row r="793" spans="1:6" x14ac:dyDescent="0.25">
      <c r="A793">
        <v>1606</v>
      </c>
      <c r="B793" t="s">
        <v>1678</v>
      </c>
      <c r="C793" s="74" t="s">
        <v>1679</v>
      </c>
      <c r="D793" s="79" t="s">
        <v>2875</v>
      </c>
      <c r="E793">
        <v>6</v>
      </c>
      <c r="F793" s="75">
        <v>73048.59</v>
      </c>
    </row>
    <row r="794" spans="1:6" x14ac:dyDescent="0.25">
      <c r="A794">
        <v>1608</v>
      </c>
      <c r="B794" t="s">
        <v>1680</v>
      </c>
      <c r="C794" s="74" t="s">
        <v>1681</v>
      </c>
      <c r="D794" s="79" t="s">
        <v>2875</v>
      </c>
      <c r="E794">
        <v>6</v>
      </c>
      <c r="F794">
        <v>5.38</v>
      </c>
    </row>
    <row r="795" spans="1:6" x14ac:dyDescent="0.25">
      <c r="A795">
        <v>1610</v>
      </c>
      <c r="B795" t="s">
        <v>1682</v>
      </c>
      <c r="C795" s="74" t="s">
        <v>1683</v>
      </c>
      <c r="D795" s="79" t="s">
        <v>2875</v>
      </c>
      <c r="E795">
        <v>6</v>
      </c>
      <c r="F795" s="75">
        <v>3267</v>
      </c>
    </row>
    <row r="796" spans="1:6" x14ac:dyDescent="0.25">
      <c r="A796">
        <v>1613</v>
      </c>
      <c r="B796" t="s">
        <v>1684</v>
      </c>
      <c r="C796" s="74" t="s">
        <v>1685</v>
      </c>
      <c r="D796" s="79" t="s">
        <v>18</v>
      </c>
      <c r="E796">
        <v>6</v>
      </c>
      <c r="F796">
        <v>124</v>
      </c>
    </row>
    <row r="797" spans="1:6" x14ac:dyDescent="0.25">
      <c r="A797">
        <v>1615</v>
      </c>
      <c r="B797" t="s">
        <v>1686</v>
      </c>
      <c r="C797" s="74" t="s">
        <v>1687</v>
      </c>
      <c r="D797" s="79" t="s">
        <v>18</v>
      </c>
      <c r="E797">
        <v>6</v>
      </c>
      <c r="F797">
        <v>0</v>
      </c>
    </row>
    <row r="798" spans="1:6" x14ac:dyDescent="0.25">
      <c r="A798">
        <v>1617</v>
      </c>
      <c r="B798" t="s">
        <v>1688</v>
      </c>
      <c r="C798" s="74" t="s">
        <v>1689</v>
      </c>
      <c r="D798" s="79" t="s">
        <v>18</v>
      </c>
      <c r="E798">
        <v>6</v>
      </c>
      <c r="F798">
        <v>0</v>
      </c>
    </row>
    <row r="799" spans="1:6" x14ac:dyDescent="0.25">
      <c r="A799">
        <v>1619</v>
      </c>
      <c r="B799" t="s">
        <v>1690</v>
      </c>
      <c r="C799" s="74" t="s">
        <v>1691</v>
      </c>
      <c r="D799" s="79" t="s">
        <v>18</v>
      </c>
      <c r="E799">
        <v>6</v>
      </c>
      <c r="F799">
        <v>600</v>
      </c>
    </row>
    <row r="800" spans="1:6" x14ac:dyDescent="0.25">
      <c r="A800">
        <v>1621</v>
      </c>
      <c r="B800" t="s">
        <v>1692</v>
      </c>
      <c r="C800" s="74" t="s">
        <v>1693</v>
      </c>
      <c r="D800" s="79" t="s">
        <v>18</v>
      </c>
      <c r="E800">
        <v>6</v>
      </c>
      <c r="F800">
        <v>20</v>
      </c>
    </row>
    <row r="801" spans="1:6" x14ac:dyDescent="0.25">
      <c r="A801">
        <v>1623</v>
      </c>
      <c r="B801" t="s">
        <v>1694</v>
      </c>
      <c r="C801" s="74" t="s">
        <v>1695</v>
      </c>
      <c r="D801" s="79" t="s">
        <v>18</v>
      </c>
      <c r="E801">
        <v>6</v>
      </c>
      <c r="F801">
        <v>0</v>
      </c>
    </row>
    <row r="802" spans="1:6" x14ac:dyDescent="0.25">
      <c r="A802">
        <v>1625</v>
      </c>
      <c r="B802" t="s">
        <v>1696</v>
      </c>
      <c r="C802" s="74" t="s">
        <v>1697</v>
      </c>
      <c r="D802" s="79" t="s">
        <v>18</v>
      </c>
      <c r="E802">
        <v>6</v>
      </c>
      <c r="F802">
        <v>0</v>
      </c>
    </row>
    <row r="803" spans="1:6" x14ac:dyDescent="0.25">
      <c r="A803">
        <v>1627</v>
      </c>
      <c r="B803" t="s">
        <v>1698</v>
      </c>
      <c r="C803" s="74" t="s">
        <v>1699</v>
      </c>
      <c r="D803" s="79" t="s">
        <v>18</v>
      </c>
      <c r="E803">
        <v>6</v>
      </c>
      <c r="F803" s="75">
        <v>1000</v>
      </c>
    </row>
    <row r="804" spans="1:6" x14ac:dyDescent="0.25">
      <c r="A804">
        <v>1629</v>
      </c>
      <c r="B804" t="s">
        <v>1700</v>
      </c>
      <c r="C804" s="74" t="s">
        <v>1701</v>
      </c>
      <c r="D804" s="79" t="s">
        <v>18</v>
      </c>
      <c r="E804">
        <v>6</v>
      </c>
      <c r="F804" s="75">
        <v>2911.65</v>
      </c>
    </row>
    <row r="805" spans="1:6" x14ac:dyDescent="0.25">
      <c r="A805">
        <v>1631</v>
      </c>
      <c r="B805" t="s">
        <v>1702</v>
      </c>
      <c r="C805" s="74" t="s">
        <v>1703</v>
      </c>
      <c r="D805" s="79" t="s">
        <v>18</v>
      </c>
      <c r="E805">
        <v>6</v>
      </c>
      <c r="F805">
        <v>49.69</v>
      </c>
    </row>
    <row r="806" spans="1:6" x14ac:dyDescent="0.25">
      <c r="A806">
        <v>1633</v>
      </c>
      <c r="B806" t="s">
        <v>1704</v>
      </c>
      <c r="C806" s="74" t="s">
        <v>1705</v>
      </c>
      <c r="D806" s="79" t="s">
        <v>18</v>
      </c>
      <c r="E806">
        <v>6</v>
      </c>
      <c r="F806" s="75">
        <v>3386.28</v>
      </c>
    </row>
    <row r="807" spans="1:6" x14ac:dyDescent="0.25">
      <c r="A807">
        <v>1635</v>
      </c>
      <c r="B807" t="s">
        <v>1706</v>
      </c>
      <c r="C807" s="74" t="s">
        <v>1707</v>
      </c>
      <c r="D807" s="79" t="s">
        <v>18</v>
      </c>
      <c r="E807">
        <v>6</v>
      </c>
      <c r="F807">
        <v>0</v>
      </c>
    </row>
    <row r="808" spans="1:6" x14ac:dyDescent="0.25">
      <c r="A808">
        <v>1637</v>
      </c>
      <c r="B808" t="s">
        <v>1708</v>
      </c>
      <c r="C808" s="74" t="s">
        <v>1709</v>
      </c>
      <c r="D808" s="79" t="s">
        <v>18</v>
      </c>
      <c r="E808">
        <v>6</v>
      </c>
      <c r="F808">
        <v>450</v>
      </c>
    </row>
    <row r="809" spans="1:6" x14ac:dyDescent="0.25">
      <c r="A809">
        <v>1639</v>
      </c>
      <c r="B809" t="s">
        <v>1710</v>
      </c>
      <c r="C809" s="74" t="s">
        <v>1711</v>
      </c>
      <c r="D809" s="79" t="s">
        <v>18</v>
      </c>
      <c r="E809">
        <v>6</v>
      </c>
      <c r="F809">
        <v>224</v>
      </c>
    </row>
    <row r="810" spans="1:6" x14ac:dyDescent="0.25">
      <c r="A810">
        <v>1641</v>
      </c>
      <c r="B810" t="s">
        <v>1712</v>
      </c>
      <c r="C810" s="74" t="s">
        <v>1713</v>
      </c>
      <c r="D810" s="79" t="s">
        <v>18</v>
      </c>
      <c r="E810">
        <v>6</v>
      </c>
      <c r="F810">
        <v>600</v>
      </c>
    </row>
    <row r="811" spans="1:6" x14ac:dyDescent="0.25">
      <c r="A811">
        <v>1643</v>
      </c>
      <c r="B811" t="s">
        <v>1714</v>
      </c>
      <c r="C811" s="74" t="s">
        <v>1715</v>
      </c>
      <c r="D811" s="79" t="s">
        <v>18</v>
      </c>
      <c r="E811">
        <v>6</v>
      </c>
      <c r="F811">
        <v>260</v>
      </c>
    </row>
    <row r="812" spans="1:6" x14ac:dyDescent="0.25">
      <c r="A812">
        <v>1645</v>
      </c>
      <c r="B812" t="s">
        <v>1716</v>
      </c>
      <c r="C812" s="74" t="s">
        <v>1717</v>
      </c>
      <c r="D812" s="79" t="s">
        <v>18</v>
      </c>
      <c r="E812">
        <v>6</v>
      </c>
      <c r="F812" s="75">
        <v>1418.91</v>
      </c>
    </row>
    <row r="813" spans="1:6" x14ac:dyDescent="0.25">
      <c r="A813">
        <v>1647</v>
      </c>
      <c r="B813" t="s">
        <v>1718</v>
      </c>
      <c r="C813" s="74" t="s">
        <v>1719</v>
      </c>
      <c r="D813" s="79" t="s">
        <v>18</v>
      </c>
      <c r="E813">
        <v>6</v>
      </c>
      <c r="F813">
        <v>25</v>
      </c>
    </row>
    <row r="814" spans="1:6" x14ac:dyDescent="0.25">
      <c r="A814">
        <v>1649</v>
      </c>
      <c r="B814" t="s">
        <v>1720</v>
      </c>
      <c r="C814" s="74" t="s">
        <v>1721</v>
      </c>
      <c r="D814" s="79" t="s">
        <v>18</v>
      </c>
      <c r="E814">
        <v>6</v>
      </c>
      <c r="F814">
        <v>0</v>
      </c>
    </row>
    <row r="815" spans="1:6" x14ac:dyDescent="0.25">
      <c r="A815">
        <v>1651</v>
      </c>
      <c r="B815" t="s">
        <v>1722</v>
      </c>
      <c r="C815" s="74" t="s">
        <v>1723</v>
      </c>
      <c r="D815" s="79" t="s">
        <v>18</v>
      </c>
      <c r="E815">
        <v>6</v>
      </c>
      <c r="F815">
        <v>0</v>
      </c>
    </row>
    <row r="816" spans="1:6" x14ac:dyDescent="0.25">
      <c r="A816">
        <v>1653</v>
      </c>
      <c r="B816" t="s">
        <v>1724</v>
      </c>
      <c r="C816" s="74" t="s">
        <v>1725</v>
      </c>
      <c r="D816" s="79" t="s">
        <v>18</v>
      </c>
      <c r="E816">
        <v>6</v>
      </c>
      <c r="F816">
        <v>778</v>
      </c>
    </row>
    <row r="817" spans="1:6" x14ac:dyDescent="0.25">
      <c r="A817">
        <v>1655</v>
      </c>
      <c r="B817" t="s">
        <v>1726</v>
      </c>
      <c r="C817" s="74" t="s">
        <v>1727</v>
      </c>
      <c r="D817" s="79" t="s">
        <v>18</v>
      </c>
      <c r="E817">
        <v>6</v>
      </c>
      <c r="F817">
        <v>2</v>
      </c>
    </row>
    <row r="818" spans="1:6" x14ac:dyDescent="0.25">
      <c r="A818">
        <v>1657</v>
      </c>
      <c r="B818" t="s">
        <v>1728</v>
      </c>
      <c r="C818" s="74" t="s">
        <v>1729</v>
      </c>
      <c r="D818" s="79" t="s">
        <v>18</v>
      </c>
      <c r="E818">
        <v>6</v>
      </c>
      <c r="F818" s="75">
        <v>1850</v>
      </c>
    </row>
    <row r="819" spans="1:6" x14ac:dyDescent="0.25">
      <c r="A819">
        <v>1659</v>
      </c>
      <c r="B819" t="s">
        <v>1730</v>
      </c>
      <c r="C819" s="74" t="s">
        <v>1731</v>
      </c>
      <c r="D819" s="79" t="s">
        <v>18</v>
      </c>
      <c r="E819">
        <v>6</v>
      </c>
      <c r="F819">
        <v>0</v>
      </c>
    </row>
    <row r="820" spans="1:6" x14ac:dyDescent="0.25">
      <c r="A820">
        <v>1661</v>
      </c>
      <c r="B820" t="s">
        <v>1732</v>
      </c>
      <c r="C820" s="74" t="s">
        <v>1733</v>
      </c>
      <c r="D820" s="79" t="s">
        <v>18</v>
      </c>
      <c r="E820">
        <v>6</v>
      </c>
      <c r="F820" s="75">
        <v>1881.6</v>
      </c>
    </row>
    <row r="821" spans="1:6" x14ac:dyDescent="0.25">
      <c r="A821">
        <v>1663</v>
      </c>
      <c r="B821" t="s">
        <v>1734</v>
      </c>
      <c r="C821" s="74" t="s">
        <v>1735</v>
      </c>
      <c r="D821" s="79" t="s">
        <v>18</v>
      </c>
      <c r="E821">
        <v>6</v>
      </c>
      <c r="F821">
        <v>200</v>
      </c>
    </row>
    <row r="822" spans="1:6" x14ac:dyDescent="0.25">
      <c r="A822">
        <v>1665</v>
      </c>
      <c r="B822" t="s">
        <v>1736</v>
      </c>
      <c r="C822" s="74" t="s">
        <v>1737</v>
      </c>
      <c r="D822" s="79" t="s">
        <v>18</v>
      </c>
      <c r="E822">
        <v>6</v>
      </c>
      <c r="F822">
        <v>240</v>
      </c>
    </row>
    <row r="823" spans="1:6" x14ac:dyDescent="0.25">
      <c r="A823">
        <v>1667</v>
      </c>
      <c r="B823" t="s">
        <v>1738</v>
      </c>
      <c r="C823" s="74" t="s">
        <v>1739</v>
      </c>
      <c r="D823" s="79" t="s">
        <v>18</v>
      </c>
      <c r="E823">
        <v>6</v>
      </c>
      <c r="F823" s="75">
        <v>1500</v>
      </c>
    </row>
    <row r="824" spans="1:6" x14ac:dyDescent="0.25">
      <c r="A824">
        <v>1669</v>
      </c>
      <c r="B824" t="s">
        <v>1740</v>
      </c>
      <c r="C824" s="74" t="s">
        <v>1741</v>
      </c>
      <c r="D824" s="79" t="s">
        <v>18</v>
      </c>
      <c r="E824">
        <v>6</v>
      </c>
      <c r="F824">
        <v>56.13</v>
      </c>
    </row>
    <row r="825" spans="1:6" x14ac:dyDescent="0.25">
      <c r="A825">
        <v>1671</v>
      </c>
      <c r="B825" t="s">
        <v>1742</v>
      </c>
      <c r="C825" s="74" t="s">
        <v>1743</v>
      </c>
      <c r="D825" s="79" t="s">
        <v>18</v>
      </c>
      <c r="E825">
        <v>6</v>
      </c>
      <c r="F825">
        <v>30</v>
      </c>
    </row>
    <row r="826" spans="1:6" x14ac:dyDescent="0.25">
      <c r="A826">
        <v>1673</v>
      </c>
      <c r="B826" t="s">
        <v>1744</v>
      </c>
      <c r="C826" s="74" t="s">
        <v>1745</v>
      </c>
      <c r="D826" s="79" t="s">
        <v>18</v>
      </c>
      <c r="E826">
        <v>6</v>
      </c>
      <c r="F826">
        <v>397.96</v>
      </c>
    </row>
    <row r="827" spans="1:6" x14ac:dyDescent="0.25">
      <c r="A827">
        <v>1675</v>
      </c>
      <c r="B827" t="s">
        <v>1746</v>
      </c>
      <c r="C827" s="74" t="s">
        <v>1747</v>
      </c>
      <c r="D827" s="79" t="s">
        <v>18</v>
      </c>
      <c r="E827">
        <v>6</v>
      </c>
      <c r="F827">
        <v>320</v>
      </c>
    </row>
    <row r="828" spans="1:6" x14ac:dyDescent="0.25">
      <c r="A828">
        <v>1677</v>
      </c>
      <c r="B828" t="s">
        <v>1748</v>
      </c>
      <c r="C828" s="74" t="s">
        <v>1749</v>
      </c>
      <c r="D828" s="79" t="s">
        <v>18</v>
      </c>
      <c r="E828">
        <v>6</v>
      </c>
      <c r="F828">
        <v>0</v>
      </c>
    </row>
    <row r="829" spans="1:6" x14ac:dyDescent="0.25">
      <c r="A829">
        <v>1679</v>
      </c>
      <c r="B829" t="s">
        <v>1750</v>
      </c>
      <c r="C829" s="74" t="s">
        <v>1751</v>
      </c>
      <c r="D829" s="79" t="s">
        <v>18</v>
      </c>
      <c r="E829">
        <v>6</v>
      </c>
      <c r="F829" s="75">
        <v>2000</v>
      </c>
    </row>
    <row r="830" spans="1:6" x14ac:dyDescent="0.25">
      <c r="A830">
        <v>1681</v>
      </c>
      <c r="B830" t="s">
        <v>1752</v>
      </c>
      <c r="C830" s="74" t="s">
        <v>1753</v>
      </c>
      <c r="D830" s="79" t="s">
        <v>18</v>
      </c>
      <c r="E830">
        <v>6</v>
      </c>
      <c r="F830" s="75">
        <v>1262.79</v>
      </c>
    </row>
    <row r="831" spans="1:6" x14ac:dyDescent="0.25">
      <c r="A831">
        <v>1683</v>
      </c>
      <c r="B831" t="s">
        <v>1754</v>
      </c>
      <c r="C831" s="74" t="s">
        <v>1755</v>
      </c>
      <c r="D831" s="79" t="s">
        <v>18</v>
      </c>
      <c r="E831">
        <v>6</v>
      </c>
      <c r="F831">
        <v>500</v>
      </c>
    </row>
    <row r="832" spans="1:6" x14ac:dyDescent="0.25">
      <c r="A832">
        <v>1685</v>
      </c>
      <c r="B832" t="s">
        <v>1756</v>
      </c>
      <c r="C832" s="74" t="s">
        <v>1757</v>
      </c>
      <c r="D832" s="79" t="s">
        <v>18</v>
      </c>
      <c r="E832">
        <v>6</v>
      </c>
      <c r="F832" s="75">
        <v>1280</v>
      </c>
    </row>
    <row r="833" spans="1:6" x14ac:dyDescent="0.25">
      <c r="A833">
        <v>1687</v>
      </c>
      <c r="B833" t="s">
        <v>1758</v>
      </c>
      <c r="C833" s="74" t="s">
        <v>1759</v>
      </c>
      <c r="D833" s="79" t="s">
        <v>18</v>
      </c>
      <c r="E833">
        <v>6</v>
      </c>
      <c r="F833">
        <v>0</v>
      </c>
    </row>
    <row r="834" spans="1:6" x14ac:dyDescent="0.25">
      <c r="A834">
        <v>1689</v>
      </c>
      <c r="B834" t="s">
        <v>1760</v>
      </c>
      <c r="C834" s="74" t="s">
        <v>1761</v>
      </c>
      <c r="D834" s="79" t="s">
        <v>18</v>
      </c>
      <c r="E834">
        <v>6</v>
      </c>
      <c r="F834" s="75">
        <v>1593</v>
      </c>
    </row>
    <row r="835" spans="1:6" x14ac:dyDescent="0.25">
      <c r="A835">
        <v>1691</v>
      </c>
      <c r="B835" t="s">
        <v>1762</v>
      </c>
      <c r="C835" s="74" t="s">
        <v>1763</v>
      </c>
      <c r="D835" s="79" t="s">
        <v>18</v>
      </c>
      <c r="E835">
        <v>6</v>
      </c>
      <c r="F835">
        <v>0</v>
      </c>
    </row>
    <row r="836" spans="1:6" x14ac:dyDescent="0.25">
      <c r="A836">
        <v>1693</v>
      </c>
      <c r="B836" t="s">
        <v>1764</v>
      </c>
      <c r="C836" s="74" t="s">
        <v>1765</v>
      </c>
      <c r="D836" s="79" t="s">
        <v>18</v>
      </c>
      <c r="E836">
        <v>6</v>
      </c>
      <c r="F836">
        <v>0</v>
      </c>
    </row>
    <row r="837" spans="1:6" x14ac:dyDescent="0.25">
      <c r="A837">
        <v>1695</v>
      </c>
      <c r="B837" t="s">
        <v>1766</v>
      </c>
      <c r="C837" s="74" t="s">
        <v>1767</v>
      </c>
      <c r="D837" s="79" t="s">
        <v>18</v>
      </c>
      <c r="E837">
        <v>6</v>
      </c>
      <c r="F837">
        <v>290</v>
      </c>
    </row>
    <row r="838" spans="1:6" x14ac:dyDescent="0.25">
      <c r="A838">
        <v>1697</v>
      </c>
      <c r="B838" t="s">
        <v>1768</v>
      </c>
      <c r="C838" s="74" t="s">
        <v>1769</v>
      </c>
      <c r="D838" s="79" t="s">
        <v>18</v>
      </c>
      <c r="E838">
        <v>6</v>
      </c>
      <c r="F838">
        <v>150</v>
      </c>
    </row>
    <row r="839" spans="1:6" x14ac:dyDescent="0.25">
      <c r="A839">
        <v>1699</v>
      </c>
      <c r="B839" t="s">
        <v>1770</v>
      </c>
      <c r="C839" s="74" t="s">
        <v>1771</v>
      </c>
      <c r="D839" s="79" t="s">
        <v>18</v>
      </c>
      <c r="E839">
        <v>6</v>
      </c>
      <c r="F839" s="75">
        <v>1290</v>
      </c>
    </row>
    <row r="840" spans="1:6" x14ac:dyDescent="0.25">
      <c r="A840">
        <v>1701</v>
      </c>
      <c r="B840" t="s">
        <v>1772</v>
      </c>
      <c r="C840" s="74" t="s">
        <v>1773</v>
      </c>
      <c r="D840" s="79" t="s">
        <v>18</v>
      </c>
      <c r="E840">
        <v>6</v>
      </c>
      <c r="F840">
        <v>0</v>
      </c>
    </row>
    <row r="841" spans="1:6" x14ac:dyDescent="0.25">
      <c r="A841">
        <v>1703</v>
      </c>
      <c r="B841" t="s">
        <v>1774</v>
      </c>
      <c r="C841" s="74" t="s">
        <v>1775</v>
      </c>
      <c r="D841" s="79" t="s">
        <v>18</v>
      </c>
      <c r="E841">
        <v>6</v>
      </c>
      <c r="F841">
        <v>630</v>
      </c>
    </row>
    <row r="842" spans="1:6" x14ac:dyDescent="0.25">
      <c r="A842">
        <v>1705</v>
      </c>
      <c r="B842" t="s">
        <v>1776</v>
      </c>
      <c r="C842" s="74" t="s">
        <v>1777</v>
      </c>
      <c r="D842" s="79" t="s">
        <v>18</v>
      </c>
      <c r="E842">
        <v>6</v>
      </c>
      <c r="F842">
        <v>141</v>
      </c>
    </row>
    <row r="843" spans="1:6" x14ac:dyDescent="0.25">
      <c r="A843">
        <v>1707</v>
      </c>
      <c r="B843" t="s">
        <v>1778</v>
      </c>
      <c r="C843" s="74" t="s">
        <v>1779</v>
      </c>
      <c r="D843" s="79" t="s">
        <v>18</v>
      </c>
      <c r="E843">
        <v>6</v>
      </c>
      <c r="F843" s="75">
        <v>3458</v>
      </c>
    </row>
    <row r="844" spans="1:6" x14ac:dyDescent="0.25">
      <c r="A844">
        <v>1709</v>
      </c>
      <c r="B844" t="s">
        <v>1780</v>
      </c>
      <c r="C844" s="74" t="s">
        <v>1781</v>
      </c>
      <c r="D844" s="79" t="s">
        <v>18</v>
      </c>
      <c r="E844">
        <v>6</v>
      </c>
      <c r="F844" s="75">
        <v>1233</v>
      </c>
    </row>
    <row r="845" spans="1:6" x14ac:dyDescent="0.25">
      <c r="A845">
        <v>1711</v>
      </c>
      <c r="B845" t="s">
        <v>1782</v>
      </c>
      <c r="C845" s="74" t="s">
        <v>1783</v>
      </c>
      <c r="D845" s="79" t="s">
        <v>18</v>
      </c>
      <c r="E845">
        <v>6</v>
      </c>
      <c r="F845">
        <v>680</v>
      </c>
    </row>
    <row r="846" spans="1:6" x14ac:dyDescent="0.25">
      <c r="A846">
        <v>1713</v>
      </c>
      <c r="B846" t="s">
        <v>1784</v>
      </c>
      <c r="C846" s="74" t="s">
        <v>1785</v>
      </c>
      <c r="D846" s="79" t="s">
        <v>18</v>
      </c>
      <c r="E846">
        <v>6</v>
      </c>
      <c r="F846">
        <v>0</v>
      </c>
    </row>
    <row r="847" spans="1:6" x14ac:dyDescent="0.25">
      <c r="A847">
        <v>1715</v>
      </c>
      <c r="B847" t="s">
        <v>1786</v>
      </c>
      <c r="C847" s="74" t="s">
        <v>1787</v>
      </c>
      <c r="D847" s="79" t="s">
        <v>18</v>
      </c>
      <c r="E847">
        <v>6</v>
      </c>
      <c r="F847">
        <v>0</v>
      </c>
    </row>
    <row r="848" spans="1:6" x14ac:dyDescent="0.25">
      <c r="A848">
        <v>1717</v>
      </c>
      <c r="B848" t="s">
        <v>1788</v>
      </c>
      <c r="C848" s="74" t="s">
        <v>1789</v>
      </c>
      <c r="D848" s="79" t="s">
        <v>18</v>
      </c>
      <c r="E848">
        <v>6</v>
      </c>
      <c r="F848">
        <v>0</v>
      </c>
    </row>
    <row r="849" spans="1:6" x14ac:dyDescent="0.25">
      <c r="A849">
        <v>1719</v>
      </c>
      <c r="B849" t="s">
        <v>1790</v>
      </c>
      <c r="C849" s="74" t="s">
        <v>1791</v>
      </c>
      <c r="D849" s="79" t="s">
        <v>18</v>
      </c>
      <c r="E849">
        <v>6</v>
      </c>
      <c r="F849">
        <v>0</v>
      </c>
    </row>
    <row r="850" spans="1:6" x14ac:dyDescent="0.25">
      <c r="A850">
        <v>1721</v>
      </c>
      <c r="B850" t="s">
        <v>1792</v>
      </c>
      <c r="C850" s="74" t="s">
        <v>1793</v>
      </c>
      <c r="D850" s="79" t="s">
        <v>18</v>
      </c>
      <c r="E850">
        <v>6</v>
      </c>
      <c r="F850">
        <v>0</v>
      </c>
    </row>
    <row r="851" spans="1:6" x14ac:dyDescent="0.25">
      <c r="A851">
        <v>1723</v>
      </c>
      <c r="B851" t="s">
        <v>1794</v>
      </c>
      <c r="C851" s="74" t="s">
        <v>1795</v>
      </c>
      <c r="D851" s="79" t="s">
        <v>18</v>
      </c>
      <c r="E851">
        <v>6</v>
      </c>
      <c r="F851">
        <v>780</v>
      </c>
    </row>
    <row r="852" spans="1:6" x14ac:dyDescent="0.25">
      <c r="A852">
        <v>1725</v>
      </c>
      <c r="B852" t="s">
        <v>1796</v>
      </c>
      <c r="C852" s="74" t="s">
        <v>1797</v>
      </c>
      <c r="D852" s="79" t="s">
        <v>18</v>
      </c>
      <c r="E852">
        <v>6</v>
      </c>
      <c r="F852">
        <v>980</v>
      </c>
    </row>
    <row r="853" spans="1:6" x14ac:dyDescent="0.25">
      <c r="A853">
        <v>1727</v>
      </c>
      <c r="B853" t="s">
        <v>1798</v>
      </c>
      <c r="C853" s="74" t="s">
        <v>1799</v>
      </c>
      <c r="D853" s="79" t="s">
        <v>18</v>
      </c>
      <c r="E853">
        <v>6</v>
      </c>
      <c r="F853">
        <v>300</v>
      </c>
    </row>
    <row r="854" spans="1:6" x14ac:dyDescent="0.25">
      <c r="A854">
        <v>1729</v>
      </c>
      <c r="B854" t="s">
        <v>1800</v>
      </c>
      <c r="C854" s="74" t="s">
        <v>1801</v>
      </c>
      <c r="D854" s="79" t="s">
        <v>18</v>
      </c>
      <c r="E854">
        <v>6</v>
      </c>
      <c r="F854">
        <v>341.72</v>
      </c>
    </row>
    <row r="855" spans="1:6" x14ac:dyDescent="0.25">
      <c r="A855">
        <v>1731</v>
      </c>
      <c r="B855" t="s">
        <v>1802</v>
      </c>
      <c r="C855" s="74" t="s">
        <v>1803</v>
      </c>
      <c r="D855" s="79" t="s">
        <v>18</v>
      </c>
      <c r="E855">
        <v>6</v>
      </c>
      <c r="F855">
        <v>350</v>
      </c>
    </row>
    <row r="856" spans="1:6" x14ac:dyDescent="0.25">
      <c r="A856">
        <v>1733</v>
      </c>
      <c r="B856" t="s">
        <v>1804</v>
      </c>
      <c r="C856" s="74" t="s">
        <v>1805</v>
      </c>
      <c r="D856" s="79" t="s">
        <v>18</v>
      </c>
      <c r="E856">
        <v>6</v>
      </c>
      <c r="F856">
        <v>0</v>
      </c>
    </row>
    <row r="857" spans="1:6" x14ac:dyDescent="0.25">
      <c r="A857">
        <v>1735</v>
      </c>
      <c r="B857" t="s">
        <v>1806</v>
      </c>
      <c r="C857" s="74" t="s">
        <v>1807</v>
      </c>
      <c r="D857" s="79" t="s">
        <v>18</v>
      </c>
      <c r="E857">
        <v>6</v>
      </c>
      <c r="F857">
        <v>680</v>
      </c>
    </row>
    <row r="858" spans="1:6" x14ac:dyDescent="0.25">
      <c r="A858">
        <v>1737</v>
      </c>
      <c r="B858" t="s">
        <v>1808</v>
      </c>
      <c r="C858" s="74" t="s">
        <v>1809</v>
      </c>
      <c r="D858" s="79" t="s">
        <v>18</v>
      </c>
      <c r="E858">
        <v>6</v>
      </c>
      <c r="F858">
        <v>0</v>
      </c>
    </row>
    <row r="859" spans="1:6" x14ac:dyDescent="0.25">
      <c r="A859">
        <v>1739</v>
      </c>
      <c r="B859" t="s">
        <v>1810</v>
      </c>
      <c r="C859" s="74" t="s">
        <v>1811</v>
      </c>
      <c r="D859" s="79" t="s">
        <v>18</v>
      </c>
      <c r="E859">
        <v>6</v>
      </c>
      <c r="F859">
        <v>169</v>
      </c>
    </row>
    <row r="860" spans="1:6" x14ac:dyDescent="0.25">
      <c r="A860">
        <v>1741</v>
      </c>
      <c r="B860" t="s">
        <v>1812</v>
      </c>
      <c r="C860" s="74" t="s">
        <v>1813</v>
      </c>
      <c r="D860" s="79" t="s">
        <v>18</v>
      </c>
      <c r="E860">
        <v>6</v>
      </c>
      <c r="F860" s="75">
        <v>-19297.61</v>
      </c>
    </row>
    <row r="861" spans="1:6" x14ac:dyDescent="0.25">
      <c r="A861">
        <v>1743</v>
      </c>
      <c r="B861" t="s">
        <v>1814</v>
      </c>
      <c r="C861" s="74" t="s">
        <v>1815</v>
      </c>
      <c r="D861" s="79" t="s">
        <v>18</v>
      </c>
      <c r="E861">
        <v>6</v>
      </c>
      <c r="F861">
        <v>0</v>
      </c>
    </row>
    <row r="862" spans="1:6" x14ac:dyDescent="0.25">
      <c r="A862">
        <v>1745</v>
      </c>
      <c r="B862" t="s">
        <v>1816</v>
      </c>
      <c r="C862" s="74" t="s">
        <v>1817</v>
      </c>
      <c r="D862" s="79" t="s">
        <v>18</v>
      </c>
      <c r="E862">
        <v>6</v>
      </c>
      <c r="F862">
        <v>0</v>
      </c>
    </row>
    <row r="863" spans="1:6" x14ac:dyDescent="0.25">
      <c r="A863">
        <v>1747</v>
      </c>
      <c r="B863" t="s">
        <v>1818</v>
      </c>
      <c r="C863" s="74" t="s">
        <v>1819</v>
      </c>
      <c r="D863" s="79" t="s">
        <v>18</v>
      </c>
      <c r="E863">
        <v>6</v>
      </c>
      <c r="F863">
        <v>250</v>
      </c>
    </row>
    <row r="864" spans="1:6" x14ac:dyDescent="0.25">
      <c r="A864">
        <v>1749</v>
      </c>
      <c r="B864" t="s">
        <v>1820</v>
      </c>
      <c r="C864" s="74" t="s">
        <v>1821</v>
      </c>
      <c r="D864" s="79" t="s">
        <v>18</v>
      </c>
      <c r="E864">
        <v>6</v>
      </c>
      <c r="F864">
        <v>0</v>
      </c>
    </row>
    <row r="865" spans="1:6" x14ac:dyDescent="0.25">
      <c r="A865">
        <v>1751</v>
      </c>
      <c r="B865" t="s">
        <v>1822</v>
      </c>
      <c r="C865" s="74" t="s">
        <v>1823</v>
      </c>
      <c r="D865" s="79" t="s">
        <v>18</v>
      </c>
      <c r="E865">
        <v>6</v>
      </c>
      <c r="F865">
        <v>0</v>
      </c>
    </row>
    <row r="866" spans="1:6" x14ac:dyDescent="0.25">
      <c r="A866">
        <v>1753</v>
      </c>
      <c r="B866" t="s">
        <v>1824</v>
      </c>
      <c r="C866" s="74" t="s">
        <v>1825</v>
      </c>
      <c r="D866" s="79" t="s">
        <v>18</v>
      </c>
      <c r="E866">
        <v>6</v>
      </c>
      <c r="F866">
        <v>0</v>
      </c>
    </row>
    <row r="867" spans="1:6" x14ac:dyDescent="0.25">
      <c r="A867">
        <v>1755</v>
      </c>
      <c r="B867" t="s">
        <v>1826</v>
      </c>
      <c r="C867" s="74" t="s">
        <v>1827</v>
      </c>
      <c r="D867" s="79" t="s">
        <v>18</v>
      </c>
      <c r="E867">
        <v>6</v>
      </c>
      <c r="F867">
        <v>0</v>
      </c>
    </row>
    <row r="868" spans="1:6" x14ac:dyDescent="0.25">
      <c r="A868">
        <v>1757</v>
      </c>
      <c r="B868" t="s">
        <v>1828</v>
      </c>
      <c r="C868" s="74" t="s">
        <v>1829</v>
      </c>
      <c r="D868" s="79" t="s">
        <v>18</v>
      </c>
      <c r="E868">
        <v>6</v>
      </c>
      <c r="F868">
        <v>0</v>
      </c>
    </row>
    <row r="869" spans="1:6" x14ac:dyDescent="0.25">
      <c r="A869">
        <v>1759</v>
      </c>
      <c r="B869" t="s">
        <v>1830</v>
      </c>
      <c r="C869" s="74" t="s">
        <v>1831</v>
      </c>
      <c r="D869" s="79" t="s">
        <v>18</v>
      </c>
      <c r="E869">
        <v>6</v>
      </c>
      <c r="F869">
        <v>0</v>
      </c>
    </row>
    <row r="870" spans="1:6" x14ac:dyDescent="0.25">
      <c r="A870">
        <v>1761</v>
      </c>
      <c r="B870" t="s">
        <v>1832</v>
      </c>
      <c r="C870" s="74" t="s">
        <v>1833</v>
      </c>
      <c r="D870" s="79" t="s">
        <v>18</v>
      </c>
      <c r="E870">
        <v>6</v>
      </c>
      <c r="F870">
        <v>0</v>
      </c>
    </row>
    <row r="871" spans="1:6" x14ac:dyDescent="0.25">
      <c r="A871">
        <v>1763</v>
      </c>
      <c r="B871" t="s">
        <v>1834</v>
      </c>
      <c r="C871" s="74" t="s">
        <v>1835</v>
      </c>
      <c r="D871" s="79" t="s">
        <v>18</v>
      </c>
      <c r="E871">
        <v>6</v>
      </c>
      <c r="F871">
        <v>0</v>
      </c>
    </row>
    <row r="872" spans="1:6" x14ac:dyDescent="0.25">
      <c r="A872">
        <v>1765</v>
      </c>
      <c r="B872" t="s">
        <v>1836</v>
      </c>
      <c r="C872" s="74" t="s">
        <v>1837</v>
      </c>
      <c r="D872" s="79" t="s">
        <v>18</v>
      </c>
      <c r="E872">
        <v>6</v>
      </c>
      <c r="F872">
        <v>0</v>
      </c>
    </row>
    <row r="873" spans="1:6" x14ac:dyDescent="0.25">
      <c r="A873">
        <v>1767</v>
      </c>
      <c r="B873" t="s">
        <v>1838</v>
      </c>
      <c r="C873" s="74" t="s">
        <v>1839</v>
      </c>
      <c r="D873" s="79" t="s">
        <v>18</v>
      </c>
      <c r="E873">
        <v>6</v>
      </c>
      <c r="F873">
        <v>0</v>
      </c>
    </row>
    <row r="874" spans="1:6" x14ac:dyDescent="0.25">
      <c r="A874">
        <v>1769</v>
      </c>
      <c r="B874" t="s">
        <v>1840</v>
      </c>
      <c r="C874" s="74" t="s">
        <v>1841</v>
      </c>
      <c r="D874" s="79" t="s">
        <v>18</v>
      </c>
      <c r="E874">
        <v>6</v>
      </c>
      <c r="F874" s="75">
        <v>1170</v>
      </c>
    </row>
    <row r="875" spans="1:6" x14ac:dyDescent="0.25">
      <c r="A875">
        <v>1771</v>
      </c>
      <c r="B875" t="s">
        <v>1842</v>
      </c>
      <c r="C875" s="74" t="s">
        <v>1843</v>
      </c>
      <c r="D875" s="79" t="s">
        <v>18</v>
      </c>
      <c r="E875">
        <v>6</v>
      </c>
      <c r="F875">
        <v>470</v>
      </c>
    </row>
    <row r="876" spans="1:6" x14ac:dyDescent="0.25">
      <c r="A876">
        <v>1774</v>
      </c>
      <c r="B876" t="s">
        <v>1844</v>
      </c>
      <c r="C876" s="74" t="s">
        <v>1845</v>
      </c>
      <c r="D876" s="79" t="s">
        <v>2875</v>
      </c>
      <c r="E876">
        <v>6</v>
      </c>
      <c r="F876">
        <v>55.85</v>
      </c>
    </row>
    <row r="877" spans="1:6" x14ac:dyDescent="0.25">
      <c r="A877">
        <v>1776</v>
      </c>
      <c r="B877" t="s">
        <v>1846</v>
      </c>
      <c r="C877" s="74" t="s">
        <v>1847</v>
      </c>
      <c r="D877" s="79" t="s">
        <v>2875</v>
      </c>
      <c r="E877">
        <v>6</v>
      </c>
      <c r="F877">
        <v>135.46</v>
      </c>
    </row>
    <row r="878" spans="1:6" x14ac:dyDescent="0.25">
      <c r="A878">
        <v>1782</v>
      </c>
      <c r="B878" t="s">
        <v>1848</v>
      </c>
      <c r="C878" s="74" t="s">
        <v>1849</v>
      </c>
      <c r="D878" s="79" t="s">
        <v>2970</v>
      </c>
      <c r="E878">
        <v>6</v>
      </c>
      <c r="F878" s="75">
        <v>5418936.2300000004</v>
      </c>
    </row>
    <row r="879" spans="1:6" x14ac:dyDescent="0.25">
      <c r="A879">
        <v>1784</v>
      </c>
      <c r="B879" t="s">
        <v>1850</v>
      </c>
      <c r="C879" s="74" t="s">
        <v>1851</v>
      </c>
      <c r="D879" s="79" t="s">
        <v>2970</v>
      </c>
      <c r="E879">
        <v>6</v>
      </c>
      <c r="F879" s="75">
        <v>20775294.850000001</v>
      </c>
    </row>
    <row r="880" spans="1:6" x14ac:dyDescent="0.25">
      <c r="A880">
        <v>1786</v>
      </c>
      <c r="B880" t="s">
        <v>1852</v>
      </c>
      <c r="C880" s="74" t="s">
        <v>1853</v>
      </c>
      <c r="D880" s="79" t="s">
        <v>2970</v>
      </c>
      <c r="E880">
        <v>6</v>
      </c>
      <c r="F880" s="75">
        <v>1086793.23</v>
      </c>
    </row>
    <row r="881" spans="1:6" x14ac:dyDescent="0.25">
      <c r="A881">
        <v>1788</v>
      </c>
      <c r="B881" t="s">
        <v>1854</v>
      </c>
      <c r="C881" s="74" t="s">
        <v>1855</v>
      </c>
      <c r="D881" s="79" t="s">
        <v>2970</v>
      </c>
      <c r="E881">
        <v>6</v>
      </c>
      <c r="F881" s="75">
        <v>-669294.75</v>
      </c>
    </row>
    <row r="882" spans="1:6" x14ac:dyDescent="0.25">
      <c r="A882">
        <v>1791</v>
      </c>
      <c r="B882" t="s">
        <v>1856</v>
      </c>
      <c r="C882" s="74" t="s">
        <v>1857</v>
      </c>
      <c r="D882" s="79" t="s">
        <v>2970</v>
      </c>
      <c r="E882">
        <v>6</v>
      </c>
      <c r="F882" s="75">
        <v>181072.24</v>
      </c>
    </row>
    <row r="883" spans="1:6" x14ac:dyDescent="0.25">
      <c r="A883">
        <v>1793</v>
      </c>
      <c r="B883" t="s">
        <v>1858</v>
      </c>
      <c r="C883" s="74" t="s">
        <v>1859</v>
      </c>
      <c r="D883" s="79" t="s">
        <v>2970</v>
      </c>
      <c r="E883">
        <v>6</v>
      </c>
      <c r="F883" s="75">
        <v>8296.19</v>
      </c>
    </row>
    <row r="884" spans="1:6" x14ac:dyDescent="0.25">
      <c r="A884">
        <v>1795</v>
      </c>
      <c r="B884" t="s">
        <v>1860</v>
      </c>
      <c r="C884" s="74" t="s">
        <v>1861</v>
      </c>
      <c r="D884" s="79" t="s">
        <v>2970</v>
      </c>
      <c r="E884">
        <v>6</v>
      </c>
      <c r="F884" s="75">
        <v>601331.30000000005</v>
      </c>
    </row>
    <row r="885" spans="1:6" x14ac:dyDescent="0.25">
      <c r="A885">
        <v>1799</v>
      </c>
      <c r="B885" t="s">
        <v>1862</v>
      </c>
      <c r="C885" s="74" t="s">
        <v>1863</v>
      </c>
      <c r="D885" s="79" t="s">
        <v>2972</v>
      </c>
      <c r="E885">
        <v>6</v>
      </c>
      <c r="F885" s="75">
        <v>148618.73000000001</v>
      </c>
    </row>
    <row r="886" spans="1:6" x14ac:dyDescent="0.25">
      <c r="A886">
        <v>1801</v>
      </c>
      <c r="B886" t="s">
        <v>1864</v>
      </c>
      <c r="C886" s="74" t="s">
        <v>1865</v>
      </c>
      <c r="D886" s="79" t="s">
        <v>2972</v>
      </c>
      <c r="E886">
        <v>6</v>
      </c>
      <c r="F886" s="75">
        <v>591984.07999999996</v>
      </c>
    </row>
    <row r="887" spans="1:6" x14ac:dyDescent="0.25">
      <c r="A887">
        <v>1803</v>
      </c>
      <c r="B887" t="s">
        <v>1866</v>
      </c>
      <c r="C887" s="74" t="s">
        <v>1867</v>
      </c>
      <c r="D887" s="79" t="s">
        <v>2972</v>
      </c>
      <c r="E887">
        <v>6</v>
      </c>
      <c r="F887" s="75">
        <v>119606</v>
      </c>
    </row>
    <row r="888" spans="1:6" x14ac:dyDescent="0.25">
      <c r="A888">
        <v>1805</v>
      </c>
      <c r="B888" t="s">
        <v>1868</v>
      </c>
      <c r="C888" s="74" t="s">
        <v>1869</v>
      </c>
      <c r="D888" s="79" t="s">
        <v>2972</v>
      </c>
      <c r="E888">
        <v>6</v>
      </c>
      <c r="F888" s="75">
        <v>118595.11</v>
      </c>
    </row>
    <row r="889" spans="1:6" x14ac:dyDescent="0.25">
      <c r="A889">
        <v>1807</v>
      </c>
      <c r="B889" t="s">
        <v>1870</v>
      </c>
      <c r="C889" s="74" t="s">
        <v>1871</v>
      </c>
      <c r="D889" s="79" t="s">
        <v>2972</v>
      </c>
      <c r="E889">
        <v>6</v>
      </c>
      <c r="F889" s="75">
        <v>5360</v>
      </c>
    </row>
    <row r="890" spans="1:6" x14ac:dyDescent="0.25">
      <c r="A890">
        <v>1809</v>
      </c>
      <c r="B890" t="s">
        <v>1872</v>
      </c>
      <c r="C890" s="74" t="s">
        <v>1873</v>
      </c>
      <c r="D890" s="79" t="s">
        <v>2972</v>
      </c>
      <c r="E890">
        <v>6</v>
      </c>
      <c r="F890" s="75">
        <v>31200</v>
      </c>
    </row>
    <row r="891" spans="1:6" x14ac:dyDescent="0.25">
      <c r="A891">
        <v>1811</v>
      </c>
      <c r="B891" t="s">
        <v>1874</v>
      </c>
      <c r="C891" s="74" t="s">
        <v>1875</v>
      </c>
      <c r="D891" s="79" t="s">
        <v>2972</v>
      </c>
      <c r="E891">
        <v>6</v>
      </c>
      <c r="F891" s="75">
        <v>71541.2</v>
      </c>
    </row>
    <row r="892" spans="1:6" x14ac:dyDescent="0.25">
      <c r="A892">
        <v>1813</v>
      </c>
      <c r="B892" t="s">
        <v>1876</v>
      </c>
      <c r="C892" s="74" t="s">
        <v>1877</v>
      </c>
      <c r="D892" s="79" t="s">
        <v>2972</v>
      </c>
      <c r="E892">
        <v>6</v>
      </c>
      <c r="F892" s="75">
        <v>65599</v>
      </c>
    </row>
    <row r="893" spans="1:6" x14ac:dyDescent="0.25">
      <c r="A893">
        <v>1815</v>
      </c>
      <c r="B893" t="s">
        <v>1878</v>
      </c>
      <c r="C893" s="74" t="s">
        <v>1879</v>
      </c>
      <c r="D893" s="79" t="s">
        <v>2972</v>
      </c>
      <c r="E893">
        <v>6</v>
      </c>
      <c r="F893">
        <v>49.9</v>
      </c>
    </row>
    <row r="894" spans="1:6" x14ac:dyDescent="0.25">
      <c r="A894">
        <v>1817</v>
      </c>
      <c r="B894" t="s">
        <v>1880</v>
      </c>
      <c r="C894" s="74" t="s">
        <v>1881</v>
      </c>
      <c r="D894" s="79" t="s">
        <v>2972</v>
      </c>
      <c r="E894">
        <v>6</v>
      </c>
      <c r="F894" s="75">
        <v>36000</v>
      </c>
    </row>
    <row r="895" spans="1:6" x14ac:dyDescent="0.25">
      <c r="A895">
        <v>1819</v>
      </c>
      <c r="B895" t="s">
        <v>1882</v>
      </c>
      <c r="C895" s="74" t="s">
        <v>1883</v>
      </c>
      <c r="D895" s="79" t="s">
        <v>2972</v>
      </c>
      <c r="E895">
        <v>6</v>
      </c>
      <c r="F895" s="75">
        <v>3300</v>
      </c>
    </row>
    <row r="896" spans="1:6" x14ac:dyDescent="0.25">
      <c r="A896">
        <v>1821</v>
      </c>
      <c r="B896" t="s">
        <v>1884</v>
      </c>
      <c r="C896" s="74" t="s">
        <v>1885</v>
      </c>
      <c r="D896" s="79" t="s">
        <v>2972</v>
      </c>
      <c r="E896">
        <v>6</v>
      </c>
      <c r="F896">
        <v>361.74</v>
      </c>
    </row>
    <row r="897" spans="1:6" x14ac:dyDescent="0.25">
      <c r="A897">
        <v>1823</v>
      </c>
      <c r="B897" t="s">
        <v>1886</v>
      </c>
      <c r="C897" s="74" t="s">
        <v>1887</v>
      </c>
      <c r="D897" s="79" t="s">
        <v>2972</v>
      </c>
      <c r="E897">
        <v>6</v>
      </c>
      <c r="F897">
        <v>-3</v>
      </c>
    </row>
    <row r="898" spans="1:6" x14ac:dyDescent="0.25">
      <c r="A898">
        <v>1829</v>
      </c>
      <c r="B898" t="s">
        <v>1888</v>
      </c>
      <c r="C898" s="74" t="s">
        <v>1889</v>
      </c>
      <c r="D898" s="79" t="s">
        <v>2983</v>
      </c>
      <c r="E898">
        <v>6</v>
      </c>
      <c r="F898" s="75">
        <v>6375018.4100000001</v>
      </c>
    </row>
    <row r="899" spans="1:6" x14ac:dyDescent="0.25">
      <c r="A899">
        <v>1831</v>
      </c>
      <c r="B899" t="s">
        <v>1890</v>
      </c>
      <c r="C899" s="74" t="s">
        <v>1891</v>
      </c>
      <c r="D899" s="79" t="s">
        <v>2983</v>
      </c>
      <c r="E899">
        <v>6</v>
      </c>
      <c r="F899" s="75">
        <v>3158736.87</v>
      </c>
    </row>
    <row r="900" spans="1:6" x14ac:dyDescent="0.25">
      <c r="A900">
        <v>1833</v>
      </c>
      <c r="B900" t="s">
        <v>1892</v>
      </c>
      <c r="C900" s="74" t="s">
        <v>1893</v>
      </c>
      <c r="D900" s="79" t="s">
        <v>2983</v>
      </c>
      <c r="E900">
        <v>6</v>
      </c>
      <c r="F900" s="75">
        <v>340796.87</v>
      </c>
    </row>
    <row r="901" spans="1:6" x14ac:dyDescent="0.25">
      <c r="A901">
        <v>1835</v>
      </c>
      <c r="B901" t="s">
        <v>1894</v>
      </c>
      <c r="C901" s="74" t="s">
        <v>1895</v>
      </c>
      <c r="D901" s="79" t="s">
        <v>2983</v>
      </c>
      <c r="E901">
        <v>6</v>
      </c>
      <c r="F901" s="75">
        <v>1107958.05</v>
      </c>
    </row>
    <row r="902" spans="1:6" x14ac:dyDescent="0.25">
      <c r="A902">
        <v>1837</v>
      </c>
      <c r="B902" t="s">
        <v>1896</v>
      </c>
      <c r="C902" s="74" t="s">
        <v>1897</v>
      </c>
      <c r="D902" s="79" t="s">
        <v>2983</v>
      </c>
      <c r="E902">
        <v>6</v>
      </c>
      <c r="F902" s="75">
        <v>97316488.319999993</v>
      </c>
    </row>
    <row r="903" spans="1:6" x14ac:dyDescent="0.25">
      <c r="A903">
        <v>1839</v>
      </c>
      <c r="B903" t="s">
        <v>1898</v>
      </c>
      <c r="C903" s="74" t="s">
        <v>1899</v>
      </c>
      <c r="D903" s="79" t="s">
        <v>2983</v>
      </c>
      <c r="E903">
        <v>6</v>
      </c>
      <c r="F903" s="75">
        <v>9089963.7899999991</v>
      </c>
    </row>
    <row r="904" spans="1:6" x14ac:dyDescent="0.25">
      <c r="A904">
        <v>1841</v>
      </c>
      <c r="B904" t="s">
        <v>1900</v>
      </c>
      <c r="C904" s="74" t="s">
        <v>1901</v>
      </c>
      <c r="D904" s="79" t="s">
        <v>2983</v>
      </c>
      <c r="E904">
        <v>6</v>
      </c>
      <c r="F904" s="75">
        <v>649491.68999999994</v>
      </c>
    </row>
    <row r="905" spans="1:6" x14ac:dyDescent="0.25">
      <c r="A905">
        <v>1843</v>
      </c>
      <c r="B905" t="s">
        <v>1902</v>
      </c>
      <c r="C905" s="74" t="s">
        <v>1903</v>
      </c>
      <c r="D905" s="79" t="s">
        <v>2983</v>
      </c>
      <c r="E905">
        <v>6</v>
      </c>
      <c r="F905" s="75">
        <v>4415141.4400000004</v>
      </c>
    </row>
    <row r="906" spans="1:6" x14ac:dyDescent="0.25">
      <c r="A906">
        <v>1845</v>
      </c>
      <c r="B906" t="s">
        <v>1904</v>
      </c>
      <c r="C906" s="74" t="s">
        <v>1905</v>
      </c>
      <c r="D906" s="79" t="s">
        <v>2983</v>
      </c>
      <c r="E906">
        <v>6</v>
      </c>
      <c r="F906" s="75">
        <v>23173660.289999999</v>
      </c>
    </row>
    <row r="907" spans="1:6" x14ac:dyDescent="0.25">
      <c r="A907">
        <v>1847</v>
      </c>
      <c r="B907" t="s">
        <v>1906</v>
      </c>
      <c r="C907" s="74" t="s">
        <v>1907</v>
      </c>
      <c r="D907" s="79" t="s">
        <v>2983</v>
      </c>
      <c r="E907">
        <v>6</v>
      </c>
      <c r="F907" s="75">
        <v>7952685.2699999996</v>
      </c>
    </row>
    <row r="908" spans="1:6" x14ac:dyDescent="0.25">
      <c r="A908">
        <v>1849</v>
      </c>
      <c r="B908" t="s">
        <v>1908</v>
      </c>
      <c r="C908" s="74" t="s">
        <v>1909</v>
      </c>
      <c r="D908" s="79" t="s">
        <v>2983</v>
      </c>
      <c r="E908">
        <v>6</v>
      </c>
      <c r="F908" s="75">
        <v>5357712.6100000003</v>
      </c>
    </row>
    <row r="909" spans="1:6" x14ac:dyDescent="0.25">
      <c r="A909">
        <v>1851</v>
      </c>
      <c r="B909" t="s">
        <v>1910</v>
      </c>
      <c r="C909" s="74" t="s">
        <v>1911</v>
      </c>
      <c r="D909" s="79" t="s">
        <v>2983</v>
      </c>
      <c r="E909">
        <v>6</v>
      </c>
      <c r="F909" s="75">
        <v>10457632.640000001</v>
      </c>
    </row>
    <row r="910" spans="1:6" x14ac:dyDescent="0.25">
      <c r="A910">
        <v>1855</v>
      </c>
      <c r="B910" t="s">
        <v>1912</v>
      </c>
      <c r="C910" s="74" t="s">
        <v>1913</v>
      </c>
      <c r="D910" s="79" t="s">
        <v>2983</v>
      </c>
      <c r="E910">
        <v>6</v>
      </c>
      <c r="F910" s="75">
        <v>-1176623.7</v>
      </c>
    </row>
    <row r="911" spans="1:6" x14ac:dyDescent="0.25">
      <c r="A911">
        <v>1857</v>
      </c>
      <c r="B911" t="s">
        <v>1914</v>
      </c>
      <c r="C911" s="74" t="s">
        <v>1915</v>
      </c>
      <c r="D911" s="79" t="s">
        <v>2983</v>
      </c>
      <c r="E911">
        <v>6</v>
      </c>
      <c r="F911" s="75">
        <v>-325044.94</v>
      </c>
    </row>
    <row r="912" spans="1:6" x14ac:dyDescent="0.25">
      <c r="A912">
        <v>1859</v>
      </c>
      <c r="B912" t="s">
        <v>1916</v>
      </c>
      <c r="C912" s="74" t="s">
        <v>1917</v>
      </c>
      <c r="D912" s="79" t="s">
        <v>2983</v>
      </c>
      <c r="E912">
        <v>6</v>
      </c>
      <c r="F912" s="75">
        <v>-80431370.069999993</v>
      </c>
    </row>
    <row r="913" spans="1:6" x14ac:dyDescent="0.25">
      <c r="A913">
        <v>1861</v>
      </c>
      <c r="B913" t="s">
        <v>1918</v>
      </c>
      <c r="C913" s="74" t="s">
        <v>1919</v>
      </c>
      <c r="D913" s="79" t="s">
        <v>2983</v>
      </c>
      <c r="E913">
        <v>6</v>
      </c>
      <c r="F913" s="75">
        <v>-846825.05</v>
      </c>
    </row>
    <row r="914" spans="1:6" x14ac:dyDescent="0.25">
      <c r="A914">
        <v>1863</v>
      </c>
      <c r="B914" t="s">
        <v>1920</v>
      </c>
      <c r="C914" s="74" t="s">
        <v>1921</v>
      </c>
      <c r="D914" s="79" t="s">
        <v>2983</v>
      </c>
      <c r="E914">
        <v>6</v>
      </c>
      <c r="F914" s="75">
        <v>-7148256.9199999999</v>
      </c>
    </row>
    <row r="915" spans="1:6" x14ac:dyDescent="0.25">
      <c r="A915">
        <v>1865</v>
      </c>
      <c r="B915" t="s">
        <v>1922</v>
      </c>
      <c r="C915" s="74" t="s">
        <v>1923</v>
      </c>
      <c r="D915" s="79" t="s">
        <v>2983</v>
      </c>
      <c r="E915">
        <v>6</v>
      </c>
      <c r="F915" s="75">
        <v>-363027.01</v>
      </c>
    </row>
    <row r="916" spans="1:6" x14ac:dyDescent="0.25">
      <c r="A916">
        <v>1867</v>
      </c>
      <c r="B916" t="s">
        <v>1924</v>
      </c>
      <c r="C916" s="74" t="s">
        <v>1925</v>
      </c>
      <c r="D916" s="79" t="s">
        <v>2983</v>
      </c>
      <c r="E916">
        <v>6</v>
      </c>
      <c r="F916" s="75">
        <v>-2539212.0699999998</v>
      </c>
    </row>
    <row r="917" spans="1:6" x14ac:dyDescent="0.25">
      <c r="A917">
        <v>1869</v>
      </c>
      <c r="B917" t="s">
        <v>1926</v>
      </c>
      <c r="C917" s="74" t="s">
        <v>1927</v>
      </c>
      <c r="D917" s="79" t="s">
        <v>2983</v>
      </c>
      <c r="E917">
        <v>6</v>
      </c>
      <c r="F917" s="75">
        <v>-17813556.370000001</v>
      </c>
    </row>
    <row r="918" spans="1:6" x14ac:dyDescent="0.25">
      <c r="A918">
        <v>1871</v>
      </c>
      <c r="B918" t="s">
        <v>1928</v>
      </c>
      <c r="C918" s="74" t="s">
        <v>1929</v>
      </c>
      <c r="D918" s="79" t="s">
        <v>2983</v>
      </c>
      <c r="E918">
        <v>6</v>
      </c>
      <c r="F918" s="75">
        <v>-5716940.1900000004</v>
      </c>
    </row>
    <row r="919" spans="1:6" x14ac:dyDescent="0.25">
      <c r="A919">
        <v>1873</v>
      </c>
      <c r="B919" t="s">
        <v>1930</v>
      </c>
      <c r="C919" s="74" t="s">
        <v>1931</v>
      </c>
      <c r="D919" s="79" t="s">
        <v>2983</v>
      </c>
      <c r="E919">
        <v>6</v>
      </c>
      <c r="F919" s="75">
        <v>-3473713.13</v>
      </c>
    </row>
    <row r="920" spans="1:6" x14ac:dyDescent="0.25">
      <c r="A920">
        <v>1875</v>
      </c>
      <c r="B920" t="s">
        <v>1932</v>
      </c>
      <c r="C920" s="74" t="s">
        <v>1933</v>
      </c>
      <c r="D920" s="79" t="s">
        <v>2983</v>
      </c>
      <c r="E920">
        <v>6</v>
      </c>
      <c r="F920" s="75">
        <v>-9500721.2899999991</v>
      </c>
    </row>
    <row r="921" spans="1:6" x14ac:dyDescent="0.25">
      <c r="A921">
        <v>1879</v>
      </c>
      <c r="B921" t="s">
        <v>1934</v>
      </c>
      <c r="C921" s="74" t="s">
        <v>1935</v>
      </c>
      <c r="D921" s="79" t="s">
        <v>31</v>
      </c>
      <c r="E921">
        <v>6</v>
      </c>
      <c r="F921" s="75">
        <v>120000</v>
      </c>
    </row>
    <row r="922" spans="1:6" x14ac:dyDescent="0.25">
      <c r="A922">
        <v>1881</v>
      </c>
      <c r="B922" t="s">
        <v>1936</v>
      </c>
      <c r="C922" s="74" t="s">
        <v>1937</v>
      </c>
      <c r="D922" s="79" t="s">
        <v>31</v>
      </c>
      <c r="E922">
        <v>6</v>
      </c>
      <c r="F922" s="75">
        <v>784192.32</v>
      </c>
    </row>
    <row r="923" spans="1:6" x14ac:dyDescent="0.25">
      <c r="A923">
        <v>1883</v>
      </c>
      <c r="B923" t="s">
        <v>1938</v>
      </c>
      <c r="C923" s="74" t="s">
        <v>1939</v>
      </c>
      <c r="D923" s="79" t="s">
        <v>31</v>
      </c>
      <c r="E923">
        <v>6</v>
      </c>
      <c r="F923" s="75">
        <v>49200</v>
      </c>
    </row>
    <row r="924" spans="1:6" x14ac:dyDescent="0.25">
      <c r="A924">
        <v>1888</v>
      </c>
      <c r="B924" t="s">
        <v>1940</v>
      </c>
      <c r="C924" s="74" t="s">
        <v>1941</v>
      </c>
      <c r="D924" s="79" t="s">
        <v>2984</v>
      </c>
      <c r="E924">
        <v>6</v>
      </c>
      <c r="F924" s="75">
        <v>142090.45000000001</v>
      </c>
    </row>
    <row r="925" spans="1:6" x14ac:dyDescent="0.25">
      <c r="A925">
        <v>1890</v>
      </c>
      <c r="B925" t="s">
        <v>1942</v>
      </c>
      <c r="C925" s="74" t="s">
        <v>1943</v>
      </c>
      <c r="D925" s="79" t="s">
        <v>2984</v>
      </c>
      <c r="E925">
        <v>6</v>
      </c>
      <c r="F925" s="75">
        <v>31103.119999999999</v>
      </c>
    </row>
    <row r="926" spans="1:6" x14ac:dyDescent="0.25">
      <c r="A926">
        <v>1892</v>
      </c>
      <c r="B926" t="s">
        <v>1944</v>
      </c>
      <c r="C926" s="74" t="s">
        <v>1945</v>
      </c>
      <c r="D926" s="79" t="s">
        <v>2984</v>
      </c>
      <c r="E926">
        <v>6</v>
      </c>
      <c r="F926">
        <v>814.78</v>
      </c>
    </row>
    <row r="927" spans="1:6" x14ac:dyDescent="0.25">
      <c r="A927">
        <v>1894</v>
      </c>
      <c r="B927" t="s">
        <v>1946</v>
      </c>
      <c r="C927" s="74" t="s">
        <v>1947</v>
      </c>
      <c r="D927" s="79" t="s">
        <v>2984</v>
      </c>
      <c r="E927">
        <v>6</v>
      </c>
      <c r="F927" s="75">
        <v>13173.76</v>
      </c>
    </row>
    <row r="928" spans="1:6" x14ac:dyDescent="0.25">
      <c r="A928">
        <v>1896</v>
      </c>
      <c r="B928" t="s">
        <v>1948</v>
      </c>
      <c r="C928" s="74" t="s">
        <v>1949</v>
      </c>
      <c r="D928" s="79" t="s">
        <v>2984</v>
      </c>
      <c r="E928">
        <v>6</v>
      </c>
      <c r="F928" s="75">
        <v>1506.96</v>
      </c>
    </row>
    <row r="929" spans="1:6" x14ac:dyDescent="0.25">
      <c r="A929">
        <v>1898</v>
      </c>
      <c r="B929" t="s">
        <v>1950</v>
      </c>
      <c r="C929" s="74" t="s">
        <v>1951</v>
      </c>
      <c r="D929" s="79" t="s">
        <v>2984</v>
      </c>
      <c r="E929">
        <v>6</v>
      </c>
      <c r="F929" s="75">
        <v>1006.28</v>
      </c>
    </row>
    <row r="930" spans="1:6" x14ac:dyDescent="0.25">
      <c r="A930">
        <v>1900</v>
      </c>
      <c r="B930" t="s">
        <v>1952</v>
      </c>
      <c r="C930" s="74" t="s">
        <v>1953</v>
      </c>
      <c r="D930" s="79" t="s">
        <v>2984</v>
      </c>
      <c r="E930">
        <v>6</v>
      </c>
      <c r="F930" s="75">
        <v>4725</v>
      </c>
    </row>
    <row r="931" spans="1:6" x14ac:dyDescent="0.25">
      <c r="A931">
        <v>1902</v>
      </c>
      <c r="B931" t="s">
        <v>1954</v>
      </c>
      <c r="C931" s="74" t="s">
        <v>1955</v>
      </c>
      <c r="D931" s="79" t="s">
        <v>2984</v>
      </c>
      <c r="E931">
        <v>6</v>
      </c>
      <c r="F931" s="75">
        <v>4725</v>
      </c>
    </row>
    <row r="932" spans="1:6" x14ac:dyDescent="0.25">
      <c r="A932">
        <v>1904</v>
      </c>
      <c r="B932" t="s">
        <v>1956</v>
      </c>
      <c r="C932" s="74" t="s">
        <v>1957</v>
      </c>
      <c r="D932" s="79" t="s">
        <v>2984</v>
      </c>
      <c r="E932">
        <v>6</v>
      </c>
      <c r="F932" s="75">
        <v>2369.58</v>
      </c>
    </row>
    <row r="933" spans="1:6" x14ac:dyDescent="0.25">
      <c r="A933">
        <v>1906</v>
      </c>
      <c r="B933" t="s">
        <v>1958</v>
      </c>
      <c r="C933" s="74" t="s">
        <v>1959</v>
      </c>
      <c r="D933" s="79" t="s">
        <v>2984</v>
      </c>
      <c r="E933">
        <v>6</v>
      </c>
      <c r="F933" s="75">
        <v>5551.26</v>
      </c>
    </row>
    <row r="934" spans="1:6" x14ac:dyDescent="0.25">
      <c r="A934">
        <v>1908</v>
      </c>
      <c r="B934" t="s">
        <v>1960</v>
      </c>
      <c r="C934" s="74" t="s">
        <v>1961</v>
      </c>
      <c r="D934" s="79" t="s">
        <v>2984</v>
      </c>
      <c r="E934">
        <v>6</v>
      </c>
      <c r="F934">
        <v>686.09</v>
      </c>
    </row>
    <row r="935" spans="1:6" x14ac:dyDescent="0.25">
      <c r="A935">
        <v>1910</v>
      </c>
      <c r="B935" t="s">
        <v>1962</v>
      </c>
      <c r="C935" s="74" t="s">
        <v>1963</v>
      </c>
      <c r="D935" s="79" t="s">
        <v>2984</v>
      </c>
      <c r="E935">
        <v>6</v>
      </c>
      <c r="F935">
        <v>239.34</v>
      </c>
    </row>
    <row r="936" spans="1:6" x14ac:dyDescent="0.25">
      <c r="A936">
        <v>1912</v>
      </c>
      <c r="B936" t="s">
        <v>1964</v>
      </c>
      <c r="C936" s="74" t="s">
        <v>1965</v>
      </c>
      <c r="D936" s="79" t="s">
        <v>2984</v>
      </c>
      <c r="E936">
        <v>6</v>
      </c>
      <c r="F936" s="75">
        <v>6641.77</v>
      </c>
    </row>
    <row r="937" spans="1:6" x14ac:dyDescent="0.25">
      <c r="A937">
        <v>1914</v>
      </c>
      <c r="B937" t="s">
        <v>1966</v>
      </c>
      <c r="C937" s="74" t="s">
        <v>1967</v>
      </c>
      <c r="D937" s="79" t="s">
        <v>2984</v>
      </c>
      <c r="E937">
        <v>6</v>
      </c>
      <c r="F937">
        <v>274.99</v>
      </c>
    </row>
    <row r="938" spans="1:6" x14ac:dyDescent="0.25">
      <c r="A938">
        <v>1916</v>
      </c>
      <c r="B938" t="s">
        <v>1968</v>
      </c>
      <c r="C938" s="74" t="s">
        <v>1969</v>
      </c>
      <c r="D938" s="79" t="s">
        <v>2984</v>
      </c>
      <c r="E938">
        <v>6</v>
      </c>
      <c r="F938" s="75">
        <v>103414.15</v>
      </c>
    </row>
    <row r="939" spans="1:6" x14ac:dyDescent="0.25">
      <c r="A939">
        <v>1918</v>
      </c>
      <c r="B939" t="s">
        <v>1970</v>
      </c>
      <c r="C939" s="74" t="s">
        <v>1971</v>
      </c>
      <c r="D939" s="79" t="s">
        <v>2984</v>
      </c>
      <c r="E939">
        <v>6</v>
      </c>
      <c r="F939" s="75">
        <v>7676.1</v>
      </c>
    </row>
    <row r="940" spans="1:6" x14ac:dyDescent="0.25">
      <c r="A940">
        <v>1920</v>
      </c>
      <c r="B940" t="s">
        <v>1972</v>
      </c>
      <c r="C940" s="74" t="s">
        <v>1973</v>
      </c>
      <c r="D940" s="79" t="s">
        <v>2984</v>
      </c>
      <c r="E940">
        <v>6</v>
      </c>
      <c r="F940" s="75">
        <v>294970.67</v>
      </c>
    </row>
    <row r="941" spans="1:6" x14ac:dyDescent="0.25">
      <c r="A941">
        <v>1922</v>
      </c>
      <c r="B941" t="s">
        <v>1974</v>
      </c>
      <c r="C941" s="74" t="s">
        <v>1975</v>
      </c>
      <c r="D941" s="79" t="s">
        <v>2984</v>
      </c>
      <c r="E941">
        <v>6</v>
      </c>
      <c r="F941" s="75">
        <v>40742.54</v>
      </c>
    </row>
    <row r="942" spans="1:6" x14ac:dyDescent="0.25">
      <c r="A942">
        <v>1924</v>
      </c>
      <c r="B942" t="s">
        <v>1976</v>
      </c>
      <c r="C942" s="74" t="s">
        <v>1977</v>
      </c>
      <c r="D942" s="79" t="s">
        <v>2984</v>
      </c>
      <c r="E942">
        <v>6</v>
      </c>
      <c r="F942" s="75">
        <v>2633790.25</v>
      </c>
    </row>
    <row r="943" spans="1:6" x14ac:dyDescent="0.25">
      <c r="A943">
        <v>1926</v>
      </c>
      <c r="B943" t="s">
        <v>1978</v>
      </c>
      <c r="C943" s="74" t="s">
        <v>1979</v>
      </c>
      <c r="D943" s="79" t="s">
        <v>2984</v>
      </c>
      <c r="E943">
        <v>6</v>
      </c>
      <c r="F943" s="75">
        <v>25255.02</v>
      </c>
    </row>
    <row r="944" spans="1:6" x14ac:dyDescent="0.25">
      <c r="A944">
        <v>1928</v>
      </c>
      <c r="B944" t="s">
        <v>1980</v>
      </c>
      <c r="C944" s="74" t="s">
        <v>1981</v>
      </c>
      <c r="D944" s="79" t="s">
        <v>2984</v>
      </c>
      <c r="E944">
        <v>6</v>
      </c>
      <c r="F944" s="75">
        <v>10000</v>
      </c>
    </row>
    <row r="945" spans="1:6" x14ac:dyDescent="0.25">
      <c r="A945">
        <v>1930</v>
      </c>
      <c r="B945" t="s">
        <v>1982</v>
      </c>
      <c r="C945" s="74" t="s">
        <v>1983</v>
      </c>
      <c r="D945" s="79" t="s">
        <v>2984</v>
      </c>
      <c r="E945">
        <v>6</v>
      </c>
      <c r="F945" s="75">
        <v>15990.19</v>
      </c>
    </row>
    <row r="946" spans="1:6" x14ac:dyDescent="0.25">
      <c r="A946">
        <v>1932</v>
      </c>
      <c r="B946" t="s">
        <v>1984</v>
      </c>
      <c r="C946" s="74" t="s">
        <v>1985</v>
      </c>
      <c r="D946" s="79" t="s">
        <v>2984</v>
      </c>
      <c r="E946">
        <v>6</v>
      </c>
      <c r="F946" s="75">
        <v>15830</v>
      </c>
    </row>
    <row r="947" spans="1:6" x14ac:dyDescent="0.25">
      <c r="A947">
        <v>1934</v>
      </c>
      <c r="B947" t="s">
        <v>1986</v>
      </c>
      <c r="C947" s="74" t="s">
        <v>1987</v>
      </c>
      <c r="D947" s="79" t="s">
        <v>2984</v>
      </c>
      <c r="E947">
        <v>6</v>
      </c>
      <c r="F947" s="75">
        <v>25654.01</v>
      </c>
    </row>
    <row r="948" spans="1:6" x14ac:dyDescent="0.25">
      <c r="A948">
        <v>1936</v>
      </c>
      <c r="B948" t="s">
        <v>1988</v>
      </c>
      <c r="C948" s="74" t="s">
        <v>1989</v>
      </c>
      <c r="D948" s="79" t="s">
        <v>2984</v>
      </c>
      <c r="E948">
        <v>6</v>
      </c>
      <c r="F948" s="75">
        <v>83500.009999999995</v>
      </c>
    </row>
    <row r="949" spans="1:6" x14ac:dyDescent="0.25">
      <c r="A949">
        <v>1938</v>
      </c>
      <c r="B949" t="s">
        <v>1990</v>
      </c>
      <c r="C949" s="74" t="s">
        <v>1991</v>
      </c>
      <c r="D949" s="79" t="s">
        <v>2984</v>
      </c>
      <c r="E949">
        <v>6</v>
      </c>
      <c r="F949" s="75">
        <v>422241.42</v>
      </c>
    </row>
    <row r="950" spans="1:6" x14ac:dyDescent="0.25">
      <c r="A950">
        <v>1940</v>
      </c>
      <c r="B950" t="s">
        <v>1992</v>
      </c>
      <c r="C950" s="74" t="s">
        <v>1993</v>
      </c>
      <c r="D950" s="79" t="s">
        <v>2984</v>
      </c>
      <c r="E950">
        <v>6</v>
      </c>
      <c r="F950" s="75">
        <v>179999.76</v>
      </c>
    </row>
    <row r="951" spans="1:6" x14ac:dyDescent="0.25">
      <c r="A951">
        <v>1942</v>
      </c>
      <c r="B951" t="s">
        <v>1994</v>
      </c>
      <c r="C951" s="74" t="s">
        <v>1995</v>
      </c>
      <c r="D951" s="79" t="s">
        <v>2984</v>
      </c>
      <c r="E951">
        <v>6</v>
      </c>
      <c r="F951" s="75">
        <v>251132.49</v>
      </c>
    </row>
    <row r="952" spans="1:6" x14ac:dyDescent="0.25">
      <c r="A952">
        <v>1944</v>
      </c>
      <c r="B952" t="s">
        <v>1996</v>
      </c>
      <c r="C952" s="74" t="s">
        <v>1997</v>
      </c>
      <c r="D952" s="79" t="s">
        <v>2984</v>
      </c>
      <c r="E952">
        <v>6</v>
      </c>
      <c r="F952" s="75">
        <v>169859.35</v>
      </c>
    </row>
    <row r="953" spans="1:6" x14ac:dyDescent="0.25">
      <c r="A953">
        <v>1946</v>
      </c>
      <c r="B953" t="s">
        <v>1998</v>
      </c>
      <c r="C953" s="74" t="s">
        <v>1999</v>
      </c>
      <c r="D953" s="79" t="s">
        <v>2984</v>
      </c>
      <c r="E953">
        <v>6</v>
      </c>
      <c r="F953" s="75">
        <v>7811</v>
      </c>
    </row>
    <row r="954" spans="1:6" x14ac:dyDescent="0.25">
      <c r="A954">
        <v>1948</v>
      </c>
      <c r="B954" t="s">
        <v>2000</v>
      </c>
      <c r="C954" s="74" t="s">
        <v>2001</v>
      </c>
      <c r="D954" s="79" t="s">
        <v>2984</v>
      </c>
      <c r="E954">
        <v>6</v>
      </c>
      <c r="F954" s="75">
        <v>30785.14</v>
      </c>
    </row>
    <row r="955" spans="1:6" x14ac:dyDescent="0.25">
      <c r="A955">
        <v>1950</v>
      </c>
      <c r="B955" t="s">
        <v>2002</v>
      </c>
      <c r="C955" s="74" t="s">
        <v>2003</v>
      </c>
      <c r="D955" s="79" t="s">
        <v>2984</v>
      </c>
      <c r="E955">
        <v>6</v>
      </c>
      <c r="F955" s="75">
        <v>277875</v>
      </c>
    </row>
    <row r="956" spans="1:6" x14ac:dyDescent="0.25">
      <c r="A956">
        <v>1952</v>
      </c>
      <c r="B956" t="s">
        <v>2004</v>
      </c>
      <c r="C956" s="74" t="s">
        <v>2005</v>
      </c>
      <c r="D956" s="79" t="s">
        <v>2984</v>
      </c>
      <c r="E956">
        <v>6</v>
      </c>
      <c r="F956" s="75">
        <v>126514.69</v>
      </c>
    </row>
    <row r="957" spans="1:6" x14ac:dyDescent="0.25">
      <c r="A957">
        <v>1955</v>
      </c>
      <c r="B957" t="s">
        <v>2006</v>
      </c>
      <c r="C957" s="74" t="s">
        <v>2007</v>
      </c>
      <c r="D957" s="79" t="s">
        <v>2984</v>
      </c>
      <c r="E957">
        <v>6</v>
      </c>
      <c r="F957" s="75">
        <v>12714847.550000001</v>
      </c>
    </row>
    <row r="958" spans="1:6" x14ac:dyDescent="0.25">
      <c r="A958">
        <v>1957</v>
      </c>
      <c r="B958" t="s">
        <v>2008</v>
      </c>
      <c r="C958" s="74" t="s">
        <v>2009</v>
      </c>
      <c r="D958" s="79" t="s">
        <v>2984</v>
      </c>
      <c r="E958">
        <v>6</v>
      </c>
      <c r="F958" s="75">
        <v>443278.21</v>
      </c>
    </row>
    <row r="959" spans="1:6" x14ac:dyDescent="0.25">
      <c r="A959">
        <v>1959</v>
      </c>
      <c r="B959" t="s">
        <v>2010</v>
      </c>
      <c r="C959" s="74" t="s">
        <v>2011</v>
      </c>
      <c r="D959" s="79" t="s">
        <v>2984</v>
      </c>
      <c r="E959">
        <v>6</v>
      </c>
      <c r="F959" s="75">
        <v>746367.72</v>
      </c>
    </row>
    <row r="960" spans="1:6" x14ac:dyDescent="0.25">
      <c r="A960">
        <v>1961</v>
      </c>
      <c r="B960" t="s">
        <v>2012</v>
      </c>
      <c r="C960" s="74" t="s">
        <v>2013</v>
      </c>
      <c r="D960" s="79" t="s">
        <v>2984</v>
      </c>
      <c r="E960">
        <v>6</v>
      </c>
      <c r="F960" s="75">
        <v>902716.59</v>
      </c>
    </row>
    <row r="961" spans="1:6" x14ac:dyDescent="0.25">
      <c r="A961">
        <v>1963</v>
      </c>
      <c r="B961" t="s">
        <v>2014</v>
      </c>
      <c r="C961" s="74" t="s">
        <v>2015</v>
      </c>
      <c r="D961" s="79" t="s">
        <v>2984</v>
      </c>
      <c r="E961">
        <v>6</v>
      </c>
      <c r="F961" s="75">
        <v>499555.17</v>
      </c>
    </row>
    <row r="962" spans="1:6" x14ac:dyDescent="0.25">
      <c r="A962">
        <v>1966</v>
      </c>
      <c r="B962" t="s">
        <v>2016</v>
      </c>
      <c r="C962" s="74" t="s">
        <v>2017</v>
      </c>
      <c r="D962" s="79" t="s">
        <v>2984</v>
      </c>
      <c r="E962">
        <v>6</v>
      </c>
      <c r="F962" s="75">
        <v>1644160.49</v>
      </c>
    </row>
    <row r="963" spans="1:6" x14ac:dyDescent="0.25">
      <c r="A963">
        <v>1968</v>
      </c>
      <c r="B963" t="s">
        <v>2018</v>
      </c>
      <c r="C963" s="74" t="s">
        <v>2019</v>
      </c>
      <c r="D963" s="79" t="s">
        <v>2984</v>
      </c>
      <c r="E963">
        <v>6</v>
      </c>
      <c r="F963" s="75">
        <v>859154.6</v>
      </c>
    </row>
    <row r="964" spans="1:6" x14ac:dyDescent="0.25">
      <c r="A964">
        <v>1972</v>
      </c>
      <c r="B964" t="s">
        <v>2020</v>
      </c>
      <c r="C964" s="74" t="s">
        <v>2021</v>
      </c>
      <c r="D964" s="79" t="s">
        <v>2984</v>
      </c>
      <c r="E964">
        <v>6</v>
      </c>
      <c r="F964" s="75">
        <v>-5659490.2300000004</v>
      </c>
    </row>
    <row r="965" spans="1:6" x14ac:dyDescent="0.25">
      <c r="A965">
        <v>1974</v>
      </c>
      <c r="B965" t="s">
        <v>2022</v>
      </c>
      <c r="C965" s="74" t="s">
        <v>2023</v>
      </c>
      <c r="D965" s="79" t="s">
        <v>2984</v>
      </c>
      <c r="E965">
        <v>6</v>
      </c>
      <c r="F965" s="75">
        <v>-2743433.71</v>
      </c>
    </row>
    <row r="966" spans="1:6" x14ac:dyDescent="0.25">
      <c r="A966">
        <v>1976</v>
      </c>
      <c r="B966" t="s">
        <v>2024</v>
      </c>
      <c r="C966" s="74" t="s">
        <v>2025</v>
      </c>
      <c r="D966" s="79" t="s">
        <v>2984</v>
      </c>
      <c r="E966">
        <v>6</v>
      </c>
      <c r="F966" s="75">
        <v>-588289.41</v>
      </c>
    </row>
    <row r="967" spans="1:6" x14ac:dyDescent="0.25">
      <c r="A967">
        <v>1978</v>
      </c>
      <c r="B967" t="s">
        <v>2026</v>
      </c>
      <c r="C967" s="74" t="s">
        <v>2027</v>
      </c>
      <c r="D967" s="79" t="s">
        <v>2984</v>
      </c>
      <c r="E967">
        <v>6</v>
      </c>
      <c r="F967" s="75">
        <v>-196388.85</v>
      </c>
    </row>
    <row r="968" spans="1:6" x14ac:dyDescent="0.25">
      <c r="A968">
        <v>1980</v>
      </c>
      <c r="B968" t="s">
        <v>2028</v>
      </c>
      <c r="C968" s="74" t="s">
        <v>2029</v>
      </c>
      <c r="D968" s="79" t="s">
        <v>2984</v>
      </c>
      <c r="E968">
        <v>6</v>
      </c>
      <c r="F968" s="75">
        <v>-274399.92</v>
      </c>
    </row>
    <row r="969" spans="1:6" x14ac:dyDescent="0.25">
      <c r="A969">
        <v>1982</v>
      </c>
      <c r="B969" t="s">
        <v>2030</v>
      </c>
      <c r="C969" s="74" t="s">
        <v>2031</v>
      </c>
      <c r="D969" s="79" t="s">
        <v>2984</v>
      </c>
      <c r="E969">
        <v>6</v>
      </c>
      <c r="F969" s="75">
        <v>-97167.360000000001</v>
      </c>
    </row>
    <row r="970" spans="1:6" x14ac:dyDescent="0.25">
      <c r="A970">
        <v>1984</v>
      </c>
      <c r="B970" t="s">
        <v>2032</v>
      </c>
      <c r="C970" s="74" t="s">
        <v>2033</v>
      </c>
      <c r="D970" s="79" t="s">
        <v>2984</v>
      </c>
      <c r="E970">
        <v>6</v>
      </c>
      <c r="F970" s="75">
        <v>-131555.72</v>
      </c>
    </row>
    <row r="971" spans="1:6" x14ac:dyDescent="0.25">
      <c r="A971">
        <v>1986</v>
      </c>
      <c r="B971" t="s">
        <v>2034</v>
      </c>
      <c r="C971" s="74" t="s">
        <v>2035</v>
      </c>
      <c r="D971" s="79" t="s">
        <v>2984</v>
      </c>
      <c r="E971">
        <v>6</v>
      </c>
      <c r="F971" s="75">
        <v>-277875</v>
      </c>
    </row>
    <row r="972" spans="1:6" x14ac:dyDescent="0.25">
      <c r="A972">
        <v>1991</v>
      </c>
      <c r="B972" t="s">
        <v>2036</v>
      </c>
      <c r="C972" s="74" t="s">
        <v>2037</v>
      </c>
      <c r="D972" s="79" t="s">
        <v>2849</v>
      </c>
      <c r="E972">
        <v>6</v>
      </c>
      <c r="F972" s="75">
        <v>2278796.6</v>
      </c>
    </row>
    <row r="973" spans="1:6" x14ac:dyDescent="0.25">
      <c r="A973">
        <v>1993</v>
      </c>
      <c r="B973" t="s">
        <v>2038</v>
      </c>
      <c r="C973" s="74" t="s">
        <v>2039</v>
      </c>
      <c r="D973" s="79" t="s">
        <v>2849</v>
      </c>
      <c r="E973">
        <v>6</v>
      </c>
      <c r="F973" s="75">
        <v>1698535.9</v>
      </c>
    </row>
    <row r="974" spans="1:6" x14ac:dyDescent="0.25">
      <c r="A974">
        <v>1995</v>
      </c>
      <c r="B974" t="s">
        <v>2040</v>
      </c>
      <c r="C974" s="74" t="s">
        <v>2041</v>
      </c>
      <c r="D974" s="79" t="s">
        <v>2849</v>
      </c>
      <c r="E974">
        <v>6</v>
      </c>
      <c r="F974" s="75">
        <v>1696252.85</v>
      </c>
    </row>
    <row r="975" spans="1:6" x14ac:dyDescent="0.25">
      <c r="A975">
        <v>2001</v>
      </c>
      <c r="B975" t="s">
        <v>2042</v>
      </c>
      <c r="C975" s="74" t="s">
        <v>2043</v>
      </c>
      <c r="D975" s="79" t="s">
        <v>35</v>
      </c>
      <c r="E975">
        <v>6</v>
      </c>
      <c r="F975" s="75">
        <v>27858699.27</v>
      </c>
    </row>
    <row r="976" spans="1:6" x14ac:dyDescent="0.25">
      <c r="A976">
        <v>2003</v>
      </c>
      <c r="B976" t="s">
        <v>2044</v>
      </c>
      <c r="C976" s="74" t="s">
        <v>2045</v>
      </c>
      <c r="D976" s="79" t="s">
        <v>35</v>
      </c>
      <c r="E976">
        <v>6</v>
      </c>
      <c r="F976" s="75">
        <v>943459.2</v>
      </c>
    </row>
    <row r="977" spans="1:6" x14ac:dyDescent="0.25">
      <c r="A977">
        <v>2005</v>
      </c>
      <c r="B977" t="s">
        <v>2046</v>
      </c>
      <c r="C977" s="74" t="s">
        <v>2047</v>
      </c>
      <c r="D977" s="79" t="s">
        <v>35</v>
      </c>
      <c r="E977">
        <v>6</v>
      </c>
      <c r="F977" s="75">
        <v>147840</v>
      </c>
    </row>
    <row r="978" spans="1:6" x14ac:dyDescent="0.25">
      <c r="A978">
        <v>2007</v>
      </c>
      <c r="B978" t="s">
        <v>2048</v>
      </c>
      <c r="C978" s="74" t="s">
        <v>2049</v>
      </c>
      <c r="D978" s="79" t="s">
        <v>35</v>
      </c>
      <c r="E978">
        <v>6</v>
      </c>
      <c r="F978" s="75">
        <v>462500</v>
      </c>
    </row>
    <row r="979" spans="1:6" x14ac:dyDescent="0.25">
      <c r="A979">
        <v>2009</v>
      </c>
      <c r="B979" t="s">
        <v>2050</v>
      </c>
      <c r="C979" s="74" t="s">
        <v>2051</v>
      </c>
      <c r="D979" s="79" t="s">
        <v>35</v>
      </c>
      <c r="E979">
        <v>6</v>
      </c>
      <c r="F979" s="75">
        <v>140052.15</v>
      </c>
    </row>
    <row r="980" spans="1:6" x14ac:dyDescent="0.25">
      <c r="A980">
        <v>2011</v>
      </c>
      <c r="B980" t="s">
        <v>2052</v>
      </c>
      <c r="C980" s="74" t="s">
        <v>2053</v>
      </c>
      <c r="D980" s="79" t="s">
        <v>35</v>
      </c>
      <c r="E980">
        <v>6</v>
      </c>
      <c r="F980" s="75">
        <v>84000</v>
      </c>
    </row>
    <row r="981" spans="1:6" x14ac:dyDescent="0.25">
      <c r="A981">
        <v>2013</v>
      </c>
      <c r="B981" t="s">
        <v>2054</v>
      </c>
      <c r="C981" s="74" t="s">
        <v>2055</v>
      </c>
      <c r="D981" s="79" t="s">
        <v>35</v>
      </c>
      <c r="E981">
        <v>6</v>
      </c>
      <c r="F981" s="75">
        <v>3675000</v>
      </c>
    </row>
    <row r="982" spans="1:6" x14ac:dyDescent="0.25">
      <c r="A982">
        <v>2015</v>
      </c>
      <c r="B982" t="s">
        <v>2056</v>
      </c>
      <c r="C982" s="74" t="s">
        <v>2057</v>
      </c>
      <c r="D982" s="79" t="s">
        <v>35</v>
      </c>
      <c r="E982">
        <v>6</v>
      </c>
      <c r="F982" s="75">
        <v>6000</v>
      </c>
    </row>
    <row r="983" spans="1:6" x14ac:dyDescent="0.25">
      <c r="A983">
        <v>2017</v>
      </c>
      <c r="B983" t="s">
        <v>2058</v>
      </c>
      <c r="C983" s="74" t="s">
        <v>2059</v>
      </c>
      <c r="D983" s="79" t="s">
        <v>35</v>
      </c>
      <c r="E983">
        <v>6</v>
      </c>
      <c r="F983" s="75">
        <v>1173781.21</v>
      </c>
    </row>
    <row r="984" spans="1:6" x14ac:dyDescent="0.25">
      <c r="A984">
        <v>2019</v>
      </c>
      <c r="B984" t="s">
        <v>2060</v>
      </c>
      <c r="C984" s="74" t="s">
        <v>2061</v>
      </c>
      <c r="D984" s="79" t="s">
        <v>35</v>
      </c>
      <c r="E984">
        <v>6</v>
      </c>
      <c r="F984" s="75">
        <v>8000</v>
      </c>
    </row>
    <row r="985" spans="1:6" x14ac:dyDescent="0.25">
      <c r="A985">
        <v>2021</v>
      </c>
      <c r="B985" t="s">
        <v>2062</v>
      </c>
      <c r="C985" s="74" t="s">
        <v>2063</v>
      </c>
      <c r="D985" s="79" t="s">
        <v>35</v>
      </c>
      <c r="E985">
        <v>6</v>
      </c>
      <c r="F985" s="75">
        <v>1114175.56</v>
      </c>
    </row>
    <row r="986" spans="1:6" x14ac:dyDescent="0.25">
      <c r="A986">
        <v>2023</v>
      </c>
      <c r="B986" t="s">
        <v>2064</v>
      </c>
      <c r="C986" s="74" t="s">
        <v>2065</v>
      </c>
      <c r="D986" s="79" t="s">
        <v>35</v>
      </c>
      <c r="E986">
        <v>6</v>
      </c>
      <c r="F986" s="75">
        <v>1982263.02</v>
      </c>
    </row>
    <row r="987" spans="1:6" x14ac:dyDescent="0.25">
      <c r="A987">
        <v>2025</v>
      </c>
      <c r="B987" t="s">
        <v>2066</v>
      </c>
      <c r="C987" s="74" t="s">
        <v>2067</v>
      </c>
      <c r="D987" s="79" t="s">
        <v>35</v>
      </c>
      <c r="E987">
        <v>6</v>
      </c>
      <c r="F987" s="75">
        <v>1834157.69</v>
      </c>
    </row>
    <row r="988" spans="1:6" x14ac:dyDescent="0.25">
      <c r="A988">
        <v>2027</v>
      </c>
      <c r="B988" t="s">
        <v>2068</v>
      </c>
      <c r="C988" s="74" t="s">
        <v>2069</v>
      </c>
      <c r="D988" s="79" t="s">
        <v>38</v>
      </c>
      <c r="E988">
        <v>6</v>
      </c>
      <c r="F988" s="75">
        <v>1500</v>
      </c>
    </row>
    <row r="989" spans="1:6" x14ac:dyDescent="0.25">
      <c r="A989">
        <v>2029</v>
      </c>
      <c r="B989" t="s">
        <v>2070</v>
      </c>
      <c r="C989" s="74" t="s">
        <v>2071</v>
      </c>
      <c r="D989" s="79" t="s">
        <v>35</v>
      </c>
      <c r="E989">
        <v>6</v>
      </c>
      <c r="F989" s="75">
        <v>1193125.8899999999</v>
      </c>
    </row>
    <row r="990" spans="1:6" x14ac:dyDescent="0.25">
      <c r="A990">
        <v>2031</v>
      </c>
      <c r="B990" t="s">
        <v>2072</v>
      </c>
      <c r="C990" s="74" t="s">
        <v>2073</v>
      </c>
      <c r="D990" s="79" t="s">
        <v>35</v>
      </c>
      <c r="E990">
        <v>6</v>
      </c>
      <c r="F990" s="75">
        <v>-1606182.88</v>
      </c>
    </row>
    <row r="991" spans="1:6" x14ac:dyDescent="0.25">
      <c r="A991">
        <v>2034</v>
      </c>
      <c r="B991" t="s">
        <v>2074</v>
      </c>
      <c r="C991" s="74" t="s">
        <v>2075</v>
      </c>
      <c r="D991" s="79" t="s">
        <v>18</v>
      </c>
      <c r="E991">
        <v>6</v>
      </c>
      <c r="F991" s="75">
        <v>86797.18</v>
      </c>
    </row>
    <row r="992" spans="1:6" x14ac:dyDescent="0.25">
      <c r="A992">
        <v>2036</v>
      </c>
      <c r="B992" t="s">
        <v>2076</v>
      </c>
      <c r="C992" s="74" t="s">
        <v>2077</v>
      </c>
      <c r="D992" s="79" t="s">
        <v>2989</v>
      </c>
      <c r="E992">
        <v>6</v>
      </c>
      <c r="F992" s="75">
        <v>1673584.28</v>
      </c>
    </row>
    <row r="993" spans="1:6" x14ac:dyDescent="0.25">
      <c r="A993">
        <v>2038</v>
      </c>
      <c r="B993" t="s">
        <v>2078</v>
      </c>
      <c r="C993" s="74" t="s">
        <v>2079</v>
      </c>
      <c r="D993" s="79" t="s">
        <v>18</v>
      </c>
      <c r="E993">
        <v>6</v>
      </c>
      <c r="F993" s="75">
        <v>1000</v>
      </c>
    </row>
    <row r="994" spans="1:6" x14ac:dyDescent="0.25">
      <c r="A994">
        <v>2040</v>
      </c>
      <c r="B994" t="s">
        <v>2080</v>
      </c>
      <c r="C994" s="74" t="s">
        <v>2081</v>
      </c>
      <c r="D994" s="79" t="s">
        <v>18</v>
      </c>
      <c r="E994">
        <v>6</v>
      </c>
      <c r="F994" s="75">
        <v>4923.9399999999996</v>
      </c>
    </row>
    <row r="995" spans="1:6" x14ac:dyDescent="0.25">
      <c r="A995">
        <v>2042</v>
      </c>
      <c r="B995" t="s">
        <v>2082</v>
      </c>
      <c r="C995" s="74" t="s">
        <v>2083</v>
      </c>
      <c r="D995" s="79" t="s">
        <v>18</v>
      </c>
      <c r="E995">
        <v>6</v>
      </c>
      <c r="F995" s="75">
        <v>2025.91</v>
      </c>
    </row>
    <row r="996" spans="1:6" x14ac:dyDescent="0.25">
      <c r="A996">
        <v>2044</v>
      </c>
      <c r="B996" t="s">
        <v>2084</v>
      </c>
      <c r="C996" s="74" t="s">
        <v>2085</v>
      </c>
      <c r="D996" s="79" t="s">
        <v>2990</v>
      </c>
      <c r="E996">
        <v>6</v>
      </c>
      <c r="F996" s="75">
        <v>261500</v>
      </c>
    </row>
    <row r="997" spans="1:6" x14ac:dyDescent="0.25">
      <c r="A997">
        <v>2047</v>
      </c>
      <c r="B997" t="s">
        <v>2086</v>
      </c>
      <c r="C997" s="74" t="s">
        <v>2087</v>
      </c>
      <c r="D997" s="79" t="s">
        <v>35</v>
      </c>
      <c r="E997">
        <v>6</v>
      </c>
      <c r="F997" s="75">
        <v>2077738.5</v>
      </c>
    </row>
    <row r="998" spans="1:6" x14ac:dyDescent="0.25">
      <c r="A998">
        <v>2049</v>
      </c>
      <c r="B998" t="s">
        <v>2088</v>
      </c>
      <c r="C998" s="74" t="s">
        <v>2089</v>
      </c>
      <c r="D998" s="79" t="s">
        <v>2983</v>
      </c>
      <c r="E998">
        <v>6</v>
      </c>
      <c r="F998" s="75">
        <v>2997771.99</v>
      </c>
    </row>
    <row r="999" spans="1:6" x14ac:dyDescent="0.25">
      <c r="A999">
        <v>2051</v>
      </c>
      <c r="B999" t="s">
        <v>2090</v>
      </c>
      <c r="C999" s="74" t="s">
        <v>2091</v>
      </c>
      <c r="D999" s="79" t="s">
        <v>2983</v>
      </c>
      <c r="E999">
        <v>6</v>
      </c>
      <c r="F999" s="75">
        <v>22703.97</v>
      </c>
    </row>
    <row r="1000" spans="1:6" x14ac:dyDescent="0.25">
      <c r="A1000">
        <v>2054</v>
      </c>
      <c r="B1000" t="s">
        <v>2092</v>
      </c>
      <c r="C1000" s="74" t="s">
        <v>2093</v>
      </c>
      <c r="D1000" s="79" t="s">
        <v>2992</v>
      </c>
      <c r="E1000">
        <v>6</v>
      </c>
      <c r="F1000" s="75">
        <v>708409.26</v>
      </c>
    </row>
    <row r="1001" spans="1:6" x14ac:dyDescent="0.25">
      <c r="A1001">
        <v>2056</v>
      </c>
      <c r="B1001" t="s">
        <v>2094</v>
      </c>
      <c r="C1001" s="74" t="s">
        <v>2095</v>
      </c>
      <c r="D1001" s="79" t="s">
        <v>2992</v>
      </c>
      <c r="E1001">
        <v>6</v>
      </c>
      <c r="F1001" s="75">
        <v>242053.17</v>
      </c>
    </row>
    <row r="1002" spans="1:6" x14ac:dyDescent="0.25">
      <c r="A1002">
        <v>2058</v>
      </c>
      <c r="B1002" t="s">
        <v>2096</v>
      </c>
      <c r="C1002" s="74" t="s">
        <v>2097</v>
      </c>
      <c r="D1002" s="79" t="s">
        <v>2992</v>
      </c>
      <c r="E1002">
        <v>6</v>
      </c>
      <c r="F1002" s="75">
        <v>153323.24</v>
      </c>
    </row>
    <row r="1003" spans="1:6" x14ac:dyDescent="0.25">
      <c r="A1003">
        <v>2060</v>
      </c>
      <c r="B1003" t="s">
        <v>2098</v>
      </c>
      <c r="C1003" s="74" t="s">
        <v>2099</v>
      </c>
      <c r="D1003" s="79" t="s">
        <v>2992</v>
      </c>
      <c r="E1003">
        <v>6</v>
      </c>
      <c r="F1003" s="75">
        <v>90698.87</v>
      </c>
    </row>
    <row r="1004" spans="1:6" x14ac:dyDescent="0.25">
      <c r="A1004">
        <v>2062</v>
      </c>
      <c r="B1004" t="s">
        <v>2100</v>
      </c>
      <c r="C1004" s="74" t="s">
        <v>2101</v>
      </c>
      <c r="D1004" s="79" t="s">
        <v>2992</v>
      </c>
      <c r="E1004">
        <v>6</v>
      </c>
      <c r="F1004" s="75">
        <v>299568</v>
      </c>
    </row>
    <row r="1005" spans="1:6" x14ac:dyDescent="0.25">
      <c r="A1005">
        <v>2064</v>
      </c>
      <c r="B1005" t="s">
        <v>2102</v>
      </c>
      <c r="C1005" s="74" t="s">
        <v>2103</v>
      </c>
      <c r="D1005" s="79" t="s">
        <v>2992</v>
      </c>
      <c r="E1005">
        <v>6</v>
      </c>
      <c r="F1005" s="75">
        <v>37120.32</v>
      </c>
    </row>
    <row r="1006" spans="1:6" x14ac:dyDescent="0.25">
      <c r="A1006">
        <v>2066</v>
      </c>
      <c r="B1006" t="s">
        <v>2104</v>
      </c>
      <c r="C1006" s="74" t="s">
        <v>2105</v>
      </c>
      <c r="D1006" s="79" t="s">
        <v>2992</v>
      </c>
      <c r="E1006">
        <v>6</v>
      </c>
      <c r="F1006" s="75">
        <v>384142.4</v>
      </c>
    </row>
    <row r="1007" spans="1:6" x14ac:dyDescent="0.25">
      <c r="A1007">
        <v>2068</v>
      </c>
      <c r="B1007" t="s">
        <v>2106</v>
      </c>
      <c r="C1007" s="74" t="s">
        <v>2107</v>
      </c>
      <c r="D1007" s="79" t="s">
        <v>2992</v>
      </c>
      <c r="E1007">
        <v>6</v>
      </c>
      <c r="F1007" s="75">
        <v>210303.22</v>
      </c>
    </row>
    <row r="1008" spans="1:6" x14ac:dyDescent="0.25">
      <c r="A1008">
        <v>2070</v>
      </c>
      <c r="B1008" t="s">
        <v>2108</v>
      </c>
      <c r="C1008" s="74" t="s">
        <v>2109</v>
      </c>
      <c r="D1008" s="79" t="s">
        <v>2992</v>
      </c>
      <c r="E1008">
        <v>6</v>
      </c>
      <c r="F1008" s="75">
        <v>199665.36</v>
      </c>
    </row>
    <row r="1009" spans="1:6" x14ac:dyDescent="0.25">
      <c r="A1009">
        <v>2072</v>
      </c>
      <c r="B1009" t="s">
        <v>2110</v>
      </c>
      <c r="C1009" s="74" t="s">
        <v>2111</v>
      </c>
      <c r="D1009" s="79" t="s">
        <v>2992</v>
      </c>
      <c r="E1009">
        <v>6</v>
      </c>
      <c r="F1009" s="75">
        <v>329506.92</v>
      </c>
    </row>
    <row r="1010" spans="1:6" x14ac:dyDescent="0.25">
      <c r="A1010">
        <v>2074</v>
      </c>
      <c r="B1010" t="s">
        <v>2112</v>
      </c>
      <c r="C1010" s="74" t="s">
        <v>2113</v>
      </c>
      <c r="D1010" s="79" t="s">
        <v>2992</v>
      </c>
      <c r="E1010">
        <v>6</v>
      </c>
      <c r="F1010" s="75">
        <v>128708.61</v>
      </c>
    </row>
    <row r="1011" spans="1:6" x14ac:dyDescent="0.25">
      <c r="A1011">
        <v>2076</v>
      </c>
      <c r="B1011" t="s">
        <v>2114</v>
      </c>
      <c r="C1011" s="74" t="s">
        <v>2115</v>
      </c>
      <c r="D1011" s="79" t="s">
        <v>2992</v>
      </c>
      <c r="E1011">
        <v>6</v>
      </c>
      <c r="F1011" s="75">
        <v>56339.28</v>
      </c>
    </row>
    <row r="1012" spans="1:6" x14ac:dyDescent="0.25">
      <c r="A1012">
        <v>2078</v>
      </c>
      <c r="B1012" t="s">
        <v>2116</v>
      </c>
      <c r="C1012" s="74" t="s">
        <v>2117</v>
      </c>
      <c r="D1012" s="79" t="s">
        <v>2992</v>
      </c>
      <c r="E1012">
        <v>6</v>
      </c>
      <c r="F1012" s="75">
        <v>360863.85</v>
      </c>
    </row>
    <row r="1013" spans="1:6" x14ac:dyDescent="0.25">
      <c r="A1013">
        <v>2080</v>
      </c>
      <c r="B1013" t="s">
        <v>2118</v>
      </c>
      <c r="C1013" s="74" t="s">
        <v>2119</v>
      </c>
      <c r="D1013" s="79" t="s">
        <v>2992</v>
      </c>
      <c r="E1013">
        <v>6</v>
      </c>
      <c r="F1013" s="75">
        <v>-3684404.43</v>
      </c>
    </row>
    <row r="1014" spans="1:6" x14ac:dyDescent="0.25">
      <c r="A1014">
        <v>2082</v>
      </c>
      <c r="B1014" t="s">
        <v>2120</v>
      </c>
      <c r="C1014" s="74" t="s">
        <v>2121</v>
      </c>
      <c r="D1014" s="79" t="s">
        <v>2992</v>
      </c>
      <c r="E1014">
        <v>6</v>
      </c>
      <c r="F1014" s="75">
        <v>838957.14</v>
      </c>
    </row>
    <row r="1015" spans="1:6" x14ac:dyDescent="0.25">
      <c r="A1015">
        <v>2084</v>
      </c>
      <c r="B1015" t="s">
        <v>2122</v>
      </c>
      <c r="C1015" s="74" t="s">
        <v>2123</v>
      </c>
      <c r="D1015" s="79" t="s">
        <v>2992</v>
      </c>
      <c r="E1015">
        <v>6</v>
      </c>
      <c r="F1015" s="75">
        <v>5608.64</v>
      </c>
    </row>
    <row r="1016" spans="1:6" x14ac:dyDescent="0.25">
      <c r="A1016">
        <v>2091</v>
      </c>
      <c r="B1016" t="s">
        <v>2124</v>
      </c>
      <c r="C1016" s="74" t="s">
        <v>2125</v>
      </c>
      <c r="D1016" s="79" t="s">
        <v>17</v>
      </c>
      <c r="E1016">
        <v>6</v>
      </c>
      <c r="F1016">
        <v>0</v>
      </c>
    </row>
    <row r="1017" spans="1:6" x14ac:dyDescent="0.25">
      <c r="A1017">
        <v>2093</v>
      </c>
      <c r="B1017" t="s">
        <v>2126</v>
      </c>
      <c r="C1017" s="74" t="s">
        <v>2127</v>
      </c>
      <c r="D1017" s="79" t="s">
        <v>17</v>
      </c>
      <c r="E1017">
        <v>6</v>
      </c>
      <c r="F1017">
        <v>0</v>
      </c>
    </row>
    <row r="1018" spans="1:6" x14ac:dyDescent="0.25">
      <c r="A1018">
        <v>2095</v>
      </c>
      <c r="B1018" t="s">
        <v>2128</v>
      </c>
      <c r="C1018" s="74" t="s">
        <v>2129</v>
      </c>
      <c r="D1018" s="79" t="s">
        <v>17</v>
      </c>
      <c r="E1018">
        <v>6</v>
      </c>
      <c r="F1018">
        <v>0</v>
      </c>
    </row>
    <row r="1019" spans="1:6" x14ac:dyDescent="0.25">
      <c r="A1019">
        <v>2097</v>
      </c>
      <c r="B1019" t="s">
        <v>2130</v>
      </c>
      <c r="C1019" s="74" t="s">
        <v>2131</v>
      </c>
      <c r="D1019" s="79" t="s">
        <v>17</v>
      </c>
      <c r="E1019">
        <v>6</v>
      </c>
      <c r="F1019">
        <v>0</v>
      </c>
    </row>
    <row r="1020" spans="1:6" x14ac:dyDescent="0.25">
      <c r="A1020">
        <v>2099</v>
      </c>
      <c r="B1020" t="s">
        <v>2132</v>
      </c>
      <c r="C1020" s="74" t="s">
        <v>2133</v>
      </c>
      <c r="D1020" s="79" t="s">
        <v>17</v>
      </c>
      <c r="E1020">
        <v>6</v>
      </c>
      <c r="F1020" s="75">
        <v>-3450724.16</v>
      </c>
    </row>
    <row r="1021" spans="1:6" x14ac:dyDescent="0.25">
      <c r="A1021">
        <v>2102</v>
      </c>
      <c r="B1021" t="s">
        <v>2134</v>
      </c>
      <c r="C1021" s="74" t="s">
        <v>2135</v>
      </c>
      <c r="D1021" s="79" t="s">
        <v>17</v>
      </c>
      <c r="E1021">
        <v>6</v>
      </c>
      <c r="F1021">
        <v>0</v>
      </c>
    </row>
    <row r="1022" spans="1:6" x14ac:dyDescent="0.25">
      <c r="A1022">
        <v>2104</v>
      </c>
      <c r="B1022" t="s">
        <v>2136</v>
      </c>
      <c r="C1022" s="74" t="s">
        <v>2137</v>
      </c>
      <c r="D1022" s="79" t="s">
        <v>17</v>
      </c>
      <c r="E1022">
        <v>6</v>
      </c>
      <c r="F1022">
        <v>0</v>
      </c>
    </row>
    <row r="1023" spans="1:6" x14ac:dyDescent="0.25">
      <c r="A1023">
        <v>2106</v>
      </c>
      <c r="B1023" t="s">
        <v>2138</v>
      </c>
      <c r="C1023" s="74" t="s">
        <v>2139</v>
      </c>
      <c r="D1023" s="79" t="s">
        <v>17</v>
      </c>
      <c r="E1023">
        <v>6</v>
      </c>
      <c r="F1023">
        <v>0</v>
      </c>
    </row>
    <row r="1024" spans="1:6" x14ac:dyDescent="0.25">
      <c r="A1024">
        <v>2108</v>
      </c>
      <c r="B1024" t="s">
        <v>2140</v>
      </c>
      <c r="C1024" s="74" t="s">
        <v>2141</v>
      </c>
      <c r="D1024" s="79" t="s">
        <v>17</v>
      </c>
      <c r="E1024">
        <v>6</v>
      </c>
      <c r="F1024">
        <v>0</v>
      </c>
    </row>
    <row r="1025" spans="1:6" x14ac:dyDescent="0.25">
      <c r="A1025">
        <v>2110</v>
      </c>
      <c r="B1025" t="s">
        <v>2142</v>
      </c>
      <c r="C1025" s="74" t="s">
        <v>2143</v>
      </c>
      <c r="D1025" s="79" t="s">
        <v>17</v>
      </c>
      <c r="E1025">
        <v>6</v>
      </c>
      <c r="F1025">
        <v>0</v>
      </c>
    </row>
    <row r="1026" spans="1:6" x14ac:dyDescent="0.25">
      <c r="A1026">
        <v>2112</v>
      </c>
      <c r="B1026" t="s">
        <v>2144</v>
      </c>
      <c r="C1026" s="74" t="s">
        <v>2145</v>
      </c>
      <c r="D1026" s="79" t="s">
        <v>17</v>
      </c>
      <c r="E1026">
        <v>6</v>
      </c>
      <c r="F1026" s="75">
        <v>-280239.71999999997</v>
      </c>
    </row>
    <row r="1027" spans="1:6" x14ac:dyDescent="0.25">
      <c r="A1027">
        <v>2114</v>
      </c>
      <c r="B1027" t="s">
        <v>2146</v>
      </c>
      <c r="C1027" s="74" t="s">
        <v>2147</v>
      </c>
      <c r="D1027" s="79" t="s">
        <v>17</v>
      </c>
      <c r="E1027">
        <v>6</v>
      </c>
      <c r="F1027">
        <v>0</v>
      </c>
    </row>
    <row r="1028" spans="1:6" x14ac:dyDescent="0.25">
      <c r="A1028">
        <v>2116</v>
      </c>
      <c r="B1028" t="s">
        <v>2148</v>
      </c>
      <c r="C1028" s="74" t="s">
        <v>2149</v>
      </c>
      <c r="D1028" s="79" t="s">
        <v>17</v>
      </c>
      <c r="E1028">
        <v>6</v>
      </c>
      <c r="F1028">
        <v>0</v>
      </c>
    </row>
    <row r="1029" spans="1:6" x14ac:dyDescent="0.25">
      <c r="A1029">
        <v>2118</v>
      </c>
      <c r="B1029" t="s">
        <v>2150</v>
      </c>
      <c r="C1029" s="74" t="s">
        <v>2151</v>
      </c>
      <c r="D1029" s="79" t="s">
        <v>17</v>
      </c>
      <c r="E1029">
        <v>6</v>
      </c>
      <c r="F1029">
        <v>0</v>
      </c>
    </row>
    <row r="1030" spans="1:6" x14ac:dyDescent="0.25">
      <c r="A1030">
        <v>2120</v>
      </c>
      <c r="B1030" t="s">
        <v>2152</v>
      </c>
      <c r="C1030" s="74" t="s">
        <v>2153</v>
      </c>
      <c r="D1030" s="79" t="s">
        <v>17</v>
      </c>
      <c r="E1030">
        <v>6</v>
      </c>
      <c r="F1030">
        <v>0</v>
      </c>
    </row>
    <row r="1031" spans="1:6" x14ac:dyDescent="0.25">
      <c r="A1031">
        <v>2123</v>
      </c>
      <c r="B1031" t="s">
        <v>2154</v>
      </c>
      <c r="C1031" s="74" t="s">
        <v>2155</v>
      </c>
      <c r="D1031" s="79" t="s">
        <v>17</v>
      </c>
      <c r="E1031">
        <v>6</v>
      </c>
      <c r="F1031">
        <v>0.02</v>
      </c>
    </row>
    <row r="1032" spans="1:6" x14ac:dyDescent="0.25">
      <c r="A1032">
        <v>2126</v>
      </c>
      <c r="B1032" t="s">
        <v>2156</v>
      </c>
      <c r="C1032" s="74" t="s">
        <v>2157</v>
      </c>
      <c r="D1032" s="79" t="s">
        <v>19</v>
      </c>
      <c r="E1032">
        <v>6</v>
      </c>
      <c r="F1032" s="75">
        <v>-2932.3</v>
      </c>
    </row>
    <row r="1033" spans="1:6" x14ac:dyDescent="0.25">
      <c r="A1033">
        <v>2128</v>
      </c>
      <c r="B1033" t="s">
        <v>2158</v>
      </c>
      <c r="C1033" s="74" t="s">
        <v>2159</v>
      </c>
      <c r="D1033" s="79" t="s">
        <v>17</v>
      </c>
      <c r="E1033">
        <v>6</v>
      </c>
      <c r="F1033" s="75">
        <v>-144027.29</v>
      </c>
    </row>
    <row r="1034" spans="1:6" x14ac:dyDescent="0.25">
      <c r="A1034">
        <v>2132</v>
      </c>
      <c r="B1034" t="s">
        <v>2160</v>
      </c>
      <c r="C1034" s="74" t="s">
        <v>2161</v>
      </c>
      <c r="D1034" s="79" t="s">
        <v>2995</v>
      </c>
      <c r="E1034">
        <v>6</v>
      </c>
      <c r="F1034">
        <v>-546.03</v>
      </c>
    </row>
    <row r="1035" spans="1:6" x14ac:dyDescent="0.25">
      <c r="A1035">
        <v>2134</v>
      </c>
      <c r="B1035" t="s">
        <v>2162</v>
      </c>
      <c r="C1035" s="74" t="s">
        <v>2163</v>
      </c>
      <c r="D1035" s="79" t="s">
        <v>2995</v>
      </c>
      <c r="E1035">
        <v>6</v>
      </c>
      <c r="F1035" s="75">
        <v>-508230.62</v>
      </c>
    </row>
    <row r="1036" spans="1:6" x14ac:dyDescent="0.25">
      <c r="A1036">
        <v>2136</v>
      </c>
      <c r="B1036" t="s">
        <v>2164</v>
      </c>
      <c r="C1036" s="74" t="s">
        <v>2165</v>
      </c>
      <c r="D1036" s="79" t="s">
        <v>2995</v>
      </c>
      <c r="E1036">
        <v>6</v>
      </c>
      <c r="F1036" s="75">
        <v>-245350.04</v>
      </c>
    </row>
    <row r="1037" spans="1:6" x14ac:dyDescent="0.25">
      <c r="A1037">
        <v>2138</v>
      </c>
      <c r="B1037" t="s">
        <v>2166</v>
      </c>
      <c r="C1037" s="74" t="s">
        <v>2167</v>
      </c>
      <c r="D1037" s="79" t="s">
        <v>2995</v>
      </c>
      <c r="E1037">
        <v>6</v>
      </c>
      <c r="F1037" s="75">
        <v>-600244.64</v>
      </c>
    </row>
    <row r="1038" spans="1:6" x14ac:dyDescent="0.25">
      <c r="A1038">
        <v>2140</v>
      </c>
      <c r="B1038" t="s">
        <v>2168</v>
      </c>
      <c r="C1038" s="74" t="s">
        <v>2169</v>
      </c>
      <c r="D1038" s="79" t="s">
        <v>2995</v>
      </c>
      <c r="E1038">
        <v>6</v>
      </c>
      <c r="F1038" s="75">
        <v>-30931.52</v>
      </c>
    </row>
    <row r="1039" spans="1:6" x14ac:dyDescent="0.25">
      <c r="A1039">
        <v>2142</v>
      </c>
      <c r="B1039" t="s">
        <v>2170</v>
      </c>
      <c r="C1039" s="74" t="s">
        <v>2171</v>
      </c>
      <c r="D1039" s="79" t="s">
        <v>19</v>
      </c>
      <c r="E1039">
        <v>6</v>
      </c>
      <c r="F1039" s="75">
        <v>-57349.94</v>
      </c>
    </row>
    <row r="1040" spans="1:6" x14ac:dyDescent="0.25">
      <c r="A1040">
        <v>2144</v>
      </c>
      <c r="B1040" t="s">
        <v>2172</v>
      </c>
      <c r="C1040" s="74" t="s">
        <v>2173</v>
      </c>
      <c r="D1040" s="79" t="s">
        <v>19</v>
      </c>
      <c r="E1040">
        <v>6</v>
      </c>
      <c r="F1040" s="75">
        <v>-53701.59</v>
      </c>
    </row>
    <row r="1041" spans="1:6" x14ac:dyDescent="0.25">
      <c r="A1041">
        <v>2146</v>
      </c>
      <c r="B1041" t="s">
        <v>2174</v>
      </c>
      <c r="C1041" s="74" t="s">
        <v>2175</v>
      </c>
      <c r="D1041" s="79" t="s">
        <v>2995</v>
      </c>
      <c r="E1041">
        <v>6</v>
      </c>
      <c r="F1041" s="75">
        <v>-2184330.35</v>
      </c>
    </row>
    <row r="1042" spans="1:6" x14ac:dyDescent="0.25">
      <c r="A1042">
        <v>2148</v>
      </c>
      <c r="B1042" t="s">
        <v>2176</v>
      </c>
      <c r="C1042" s="74" t="s">
        <v>2177</v>
      </c>
      <c r="D1042" s="79" t="s">
        <v>2995</v>
      </c>
      <c r="E1042">
        <v>6</v>
      </c>
      <c r="F1042" s="75">
        <v>-1057.95</v>
      </c>
    </row>
    <row r="1043" spans="1:6" x14ac:dyDescent="0.25">
      <c r="A1043">
        <v>2150</v>
      </c>
      <c r="B1043" t="s">
        <v>2178</v>
      </c>
      <c r="C1043" s="74" t="s">
        <v>2179</v>
      </c>
      <c r="D1043" s="79" t="s">
        <v>2995</v>
      </c>
      <c r="E1043">
        <v>6</v>
      </c>
      <c r="F1043" s="75">
        <v>-7412.82</v>
      </c>
    </row>
    <row r="1044" spans="1:6" x14ac:dyDescent="0.25">
      <c r="A1044">
        <v>2154</v>
      </c>
      <c r="B1044" t="s">
        <v>2180</v>
      </c>
      <c r="C1044" s="74" t="s">
        <v>2181</v>
      </c>
      <c r="D1044" s="79" t="s">
        <v>13</v>
      </c>
      <c r="E1044">
        <v>6</v>
      </c>
      <c r="F1044" s="75">
        <v>-8348670.2199999997</v>
      </c>
    </row>
    <row r="1045" spans="1:6" x14ac:dyDescent="0.25">
      <c r="A1045">
        <v>2158</v>
      </c>
      <c r="B1045" t="s">
        <v>2182</v>
      </c>
      <c r="C1045" s="74" t="s">
        <v>2183</v>
      </c>
      <c r="D1045" s="79" t="s">
        <v>13</v>
      </c>
      <c r="E1045">
        <v>6</v>
      </c>
      <c r="F1045" s="75">
        <v>-1416.43</v>
      </c>
    </row>
    <row r="1046" spans="1:6" x14ac:dyDescent="0.25">
      <c r="A1046">
        <v>2160</v>
      </c>
      <c r="B1046" t="s">
        <v>2184</v>
      </c>
      <c r="C1046" s="74" t="s">
        <v>2185</v>
      </c>
      <c r="D1046" s="79" t="s">
        <v>13</v>
      </c>
      <c r="E1046">
        <v>6</v>
      </c>
      <c r="F1046" s="75">
        <v>-1162240.1499999999</v>
      </c>
    </row>
    <row r="1047" spans="1:6" x14ac:dyDescent="0.25">
      <c r="A1047">
        <v>2162</v>
      </c>
      <c r="B1047" t="s">
        <v>2186</v>
      </c>
      <c r="C1047" s="74" t="s">
        <v>2187</v>
      </c>
      <c r="D1047" s="79" t="s">
        <v>13</v>
      </c>
      <c r="E1047">
        <v>6</v>
      </c>
      <c r="F1047" s="75">
        <v>-74541.119999999995</v>
      </c>
    </row>
    <row r="1048" spans="1:6" x14ac:dyDescent="0.25">
      <c r="A1048">
        <v>2164</v>
      </c>
      <c r="B1048" t="s">
        <v>2188</v>
      </c>
      <c r="C1048" s="74" t="s">
        <v>2189</v>
      </c>
      <c r="D1048" s="79" t="s">
        <v>13</v>
      </c>
      <c r="E1048">
        <v>6</v>
      </c>
      <c r="F1048">
        <v>0</v>
      </c>
    </row>
    <row r="1049" spans="1:6" x14ac:dyDescent="0.25">
      <c r="A1049">
        <v>2167</v>
      </c>
      <c r="B1049" t="s">
        <v>2190</v>
      </c>
      <c r="C1049" s="74" t="s">
        <v>2191</v>
      </c>
      <c r="D1049" s="79" t="s">
        <v>13</v>
      </c>
      <c r="E1049">
        <v>6</v>
      </c>
      <c r="F1049" s="75">
        <v>-10963673.199999999</v>
      </c>
    </row>
    <row r="1050" spans="1:6" x14ac:dyDescent="0.25">
      <c r="A1050">
        <v>2169</v>
      </c>
      <c r="B1050" t="s">
        <v>2192</v>
      </c>
      <c r="C1050" s="74" t="s">
        <v>2193</v>
      </c>
      <c r="D1050" s="79" t="s">
        <v>13</v>
      </c>
      <c r="E1050">
        <v>6</v>
      </c>
      <c r="F1050" s="75">
        <v>-520362.37</v>
      </c>
    </row>
    <row r="1051" spans="1:6" x14ac:dyDescent="0.25">
      <c r="A1051">
        <v>2171</v>
      </c>
      <c r="B1051" t="s">
        <v>2194</v>
      </c>
      <c r="C1051" s="74" t="s">
        <v>2195</v>
      </c>
      <c r="D1051" s="79" t="s">
        <v>13</v>
      </c>
      <c r="E1051">
        <v>6</v>
      </c>
      <c r="F1051" s="75">
        <v>6246.52</v>
      </c>
    </row>
    <row r="1052" spans="1:6" x14ac:dyDescent="0.25">
      <c r="A1052">
        <v>2173</v>
      </c>
      <c r="B1052" t="s">
        <v>2196</v>
      </c>
      <c r="C1052" s="74" t="s">
        <v>2197</v>
      </c>
      <c r="D1052" s="79" t="s">
        <v>13</v>
      </c>
      <c r="E1052">
        <v>6</v>
      </c>
      <c r="F1052" s="75">
        <v>231103.64</v>
      </c>
    </row>
    <row r="1053" spans="1:6" x14ac:dyDescent="0.25">
      <c r="A1053">
        <v>2175</v>
      </c>
      <c r="B1053" t="s">
        <v>2198</v>
      </c>
      <c r="C1053" s="74" t="s">
        <v>2199</v>
      </c>
      <c r="D1053" s="79" t="s">
        <v>13</v>
      </c>
      <c r="E1053">
        <v>6</v>
      </c>
      <c r="F1053" s="75">
        <v>165981.92000000001</v>
      </c>
    </row>
    <row r="1054" spans="1:6" x14ac:dyDescent="0.25">
      <c r="A1054">
        <v>2177</v>
      </c>
      <c r="B1054" t="s">
        <v>2200</v>
      </c>
      <c r="C1054" s="74" t="s">
        <v>2201</v>
      </c>
      <c r="D1054" s="79" t="s">
        <v>13</v>
      </c>
      <c r="E1054">
        <v>6</v>
      </c>
      <c r="F1054" s="75">
        <v>1597</v>
      </c>
    </row>
    <row r="1055" spans="1:6" x14ac:dyDescent="0.25">
      <c r="A1055">
        <v>2179</v>
      </c>
      <c r="B1055" t="s">
        <v>2202</v>
      </c>
      <c r="C1055" s="74" t="s">
        <v>2203</v>
      </c>
      <c r="D1055" s="79" t="s">
        <v>13</v>
      </c>
      <c r="E1055">
        <v>6</v>
      </c>
      <c r="F1055" s="75">
        <v>-39021.620000000003</v>
      </c>
    </row>
    <row r="1056" spans="1:6" x14ac:dyDescent="0.25">
      <c r="A1056">
        <v>2181</v>
      </c>
      <c r="B1056" t="s">
        <v>2204</v>
      </c>
      <c r="C1056" s="74" t="s">
        <v>2205</v>
      </c>
      <c r="D1056" s="79" t="s">
        <v>13</v>
      </c>
      <c r="E1056">
        <v>6</v>
      </c>
      <c r="F1056">
        <v>-512.88</v>
      </c>
    </row>
    <row r="1057" spans="1:6" x14ac:dyDescent="0.25">
      <c r="A1057">
        <v>2183</v>
      </c>
      <c r="B1057" t="s">
        <v>2206</v>
      </c>
      <c r="C1057" s="74" t="s">
        <v>2207</v>
      </c>
      <c r="D1057" s="79" t="s">
        <v>13</v>
      </c>
      <c r="E1057">
        <v>6</v>
      </c>
      <c r="F1057">
        <v>0</v>
      </c>
    </row>
    <row r="1058" spans="1:6" x14ac:dyDescent="0.25">
      <c r="A1058">
        <v>2185</v>
      </c>
      <c r="B1058" t="s">
        <v>2208</v>
      </c>
      <c r="C1058" s="74" t="s">
        <v>2209</v>
      </c>
      <c r="D1058" s="79" t="s">
        <v>13</v>
      </c>
      <c r="E1058">
        <v>6</v>
      </c>
      <c r="F1058">
        <v>0</v>
      </c>
    </row>
    <row r="1059" spans="1:6" x14ac:dyDescent="0.25">
      <c r="A1059">
        <v>2187</v>
      </c>
      <c r="B1059" t="s">
        <v>2210</v>
      </c>
      <c r="C1059" s="74" t="s">
        <v>2211</v>
      </c>
      <c r="D1059" s="79" t="s">
        <v>13</v>
      </c>
      <c r="E1059">
        <v>6</v>
      </c>
      <c r="F1059">
        <v>0</v>
      </c>
    </row>
    <row r="1060" spans="1:6" x14ac:dyDescent="0.25">
      <c r="A1060">
        <v>2189</v>
      </c>
      <c r="B1060" t="s">
        <v>2212</v>
      </c>
      <c r="C1060" s="74" t="s">
        <v>2213</v>
      </c>
      <c r="D1060" s="79" t="s">
        <v>13</v>
      </c>
      <c r="E1060">
        <v>6</v>
      </c>
      <c r="F1060" s="75">
        <v>3749.23</v>
      </c>
    </row>
    <row r="1061" spans="1:6" x14ac:dyDescent="0.25">
      <c r="A1061">
        <v>2191</v>
      </c>
      <c r="B1061" t="s">
        <v>2214</v>
      </c>
      <c r="C1061" s="74" t="s">
        <v>2215</v>
      </c>
      <c r="D1061" s="79" t="s">
        <v>13</v>
      </c>
      <c r="E1061">
        <v>6</v>
      </c>
      <c r="F1061" s="75">
        <v>9234.07</v>
      </c>
    </row>
    <row r="1062" spans="1:6" x14ac:dyDescent="0.25">
      <c r="A1062">
        <v>2193</v>
      </c>
      <c r="B1062" t="s">
        <v>2216</v>
      </c>
      <c r="C1062" s="74" t="s">
        <v>2217</v>
      </c>
      <c r="D1062" s="79" t="s">
        <v>13</v>
      </c>
      <c r="E1062">
        <v>6</v>
      </c>
      <c r="F1062" s="75">
        <v>-88026.03</v>
      </c>
    </row>
    <row r="1063" spans="1:6" x14ac:dyDescent="0.25">
      <c r="A1063">
        <v>2195</v>
      </c>
      <c r="B1063" t="s">
        <v>2218</v>
      </c>
      <c r="C1063" s="74" t="s">
        <v>2219</v>
      </c>
      <c r="D1063" s="79" t="s">
        <v>13</v>
      </c>
      <c r="E1063">
        <v>6</v>
      </c>
      <c r="F1063" s="75">
        <v>2200</v>
      </c>
    </row>
    <row r="1064" spans="1:6" x14ac:dyDescent="0.25">
      <c r="A1064">
        <v>2197</v>
      </c>
      <c r="B1064" t="s">
        <v>2220</v>
      </c>
      <c r="C1064" s="74" t="s">
        <v>2221</v>
      </c>
      <c r="D1064" s="79" t="s">
        <v>13</v>
      </c>
      <c r="E1064">
        <v>6</v>
      </c>
      <c r="F1064" s="75">
        <v>-18880.2</v>
      </c>
    </row>
    <row r="1065" spans="1:6" x14ac:dyDescent="0.25">
      <c r="A1065">
        <v>2199</v>
      </c>
      <c r="B1065" t="s">
        <v>2222</v>
      </c>
      <c r="C1065" s="74" t="s">
        <v>2223</v>
      </c>
      <c r="D1065" s="79" t="s">
        <v>13</v>
      </c>
      <c r="E1065">
        <v>6</v>
      </c>
      <c r="F1065" s="75">
        <v>-126413.44</v>
      </c>
    </row>
    <row r="1066" spans="1:6" x14ac:dyDescent="0.25">
      <c r="A1066">
        <v>2201</v>
      </c>
      <c r="B1066" t="s">
        <v>2224</v>
      </c>
      <c r="C1066" s="74" t="s">
        <v>2225</v>
      </c>
      <c r="D1066" s="79" t="s">
        <v>13</v>
      </c>
      <c r="E1066">
        <v>6</v>
      </c>
      <c r="F1066" s="75">
        <v>-3189.94</v>
      </c>
    </row>
    <row r="1067" spans="1:6" x14ac:dyDescent="0.25">
      <c r="A1067">
        <v>2203</v>
      </c>
      <c r="B1067" t="s">
        <v>459</v>
      </c>
      <c r="C1067" s="74" t="s">
        <v>2226</v>
      </c>
      <c r="D1067" s="79" t="s">
        <v>13</v>
      </c>
      <c r="E1067">
        <v>6</v>
      </c>
      <c r="F1067">
        <v>-630.12</v>
      </c>
    </row>
    <row r="1068" spans="1:6" x14ac:dyDescent="0.25">
      <c r="A1068">
        <v>2207</v>
      </c>
      <c r="B1068" t="s">
        <v>2227</v>
      </c>
      <c r="C1068" s="74" t="s">
        <v>2228</v>
      </c>
      <c r="D1068" s="79" t="s">
        <v>19</v>
      </c>
      <c r="E1068">
        <v>6</v>
      </c>
      <c r="F1068">
        <v>-682.5</v>
      </c>
    </row>
    <row r="1069" spans="1:6" x14ac:dyDescent="0.25">
      <c r="A1069">
        <v>2209</v>
      </c>
      <c r="B1069" t="s">
        <v>2229</v>
      </c>
      <c r="C1069" s="74" t="s">
        <v>2230</v>
      </c>
      <c r="D1069" s="79" t="s">
        <v>19</v>
      </c>
      <c r="E1069">
        <v>6</v>
      </c>
      <c r="F1069">
        <v>-90</v>
      </c>
    </row>
    <row r="1070" spans="1:6" x14ac:dyDescent="0.25">
      <c r="A1070">
        <v>2211</v>
      </c>
      <c r="B1070" t="s">
        <v>2231</v>
      </c>
      <c r="C1070" s="74" t="s">
        <v>2232</v>
      </c>
      <c r="D1070" s="79" t="s">
        <v>19</v>
      </c>
      <c r="E1070">
        <v>6</v>
      </c>
      <c r="F1070">
        <v>-52.5</v>
      </c>
    </row>
    <row r="1071" spans="1:6" x14ac:dyDescent="0.25">
      <c r="A1071">
        <v>2213</v>
      </c>
      <c r="B1071" t="s">
        <v>2233</v>
      </c>
      <c r="C1071" s="74" t="s">
        <v>2234</v>
      </c>
      <c r="D1071" s="79" t="s">
        <v>19</v>
      </c>
      <c r="E1071">
        <v>6</v>
      </c>
      <c r="F1071" s="75">
        <v>27905.91</v>
      </c>
    </row>
    <row r="1072" spans="1:6" x14ac:dyDescent="0.25">
      <c r="A1072">
        <v>2215</v>
      </c>
      <c r="B1072" t="s">
        <v>2235</v>
      </c>
      <c r="C1072" s="74" t="s">
        <v>2236</v>
      </c>
      <c r="D1072" s="79" t="s">
        <v>19</v>
      </c>
      <c r="E1072">
        <v>6</v>
      </c>
      <c r="F1072" s="75">
        <v>42846.7</v>
      </c>
    </row>
    <row r="1073" spans="1:6" x14ac:dyDescent="0.25">
      <c r="A1073">
        <v>2217</v>
      </c>
      <c r="B1073" t="s">
        <v>2237</v>
      </c>
      <c r="C1073" s="74" t="s">
        <v>2238</v>
      </c>
      <c r="D1073" s="79" t="s">
        <v>19</v>
      </c>
      <c r="E1073">
        <v>6</v>
      </c>
      <c r="F1073" s="75">
        <v>-1080.72</v>
      </c>
    </row>
    <row r="1074" spans="1:6" x14ac:dyDescent="0.25">
      <c r="A1074">
        <v>2219</v>
      </c>
      <c r="B1074" t="s">
        <v>2239</v>
      </c>
      <c r="C1074" s="74" t="s">
        <v>2240</v>
      </c>
      <c r="D1074" s="79" t="s">
        <v>19</v>
      </c>
      <c r="E1074">
        <v>6</v>
      </c>
      <c r="F1074" s="75">
        <v>23426.89</v>
      </c>
    </row>
    <row r="1075" spans="1:6" x14ac:dyDescent="0.25">
      <c r="A1075">
        <v>2221</v>
      </c>
      <c r="B1075" t="s">
        <v>2241</v>
      </c>
      <c r="C1075" s="74" t="s">
        <v>2242</v>
      </c>
      <c r="D1075" s="79" t="s">
        <v>19</v>
      </c>
      <c r="E1075">
        <v>6</v>
      </c>
      <c r="F1075" s="75">
        <v>3866.67</v>
      </c>
    </row>
    <row r="1076" spans="1:6" x14ac:dyDescent="0.25">
      <c r="A1076">
        <v>2223</v>
      </c>
      <c r="B1076" t="s">
        <v>2243</v>
      </c>
      <c r="C1076" s="74" t="s">
        <v>2244</v>
      </c>
      <c r="D1076" s="79" t="s">
        <v>19</v>
      </c>
      <c r="E1076">
        <v>6</v>
      </c>
      <c r="F1076" s="75">
        <v>55792.29</v>
      </c>
    </row>
    <row r="1077" spans="1:6" x14ac:dyDescent="0.25">
      <c r="A1077">
        <v>2227</v>
      </c>
      <c r="B1077" t="s">
        <v>2245</v>
      </c>
      <c r="C1077" s="74" t="s">
        <v>2246</v>
      </c>
      <c r="D1077" s="79" t="s">
        <v>3000</v>
      </c>
      <c r="E1077">
        <v>6</v>
      </c>
      <c r="F1077" s="75">
        <v>-1667943.41</v>
      </c>
    </row>
    <row r="1078" spans="1:6" x14ac:dyDescent="0.25">
      <c r="A1078">
        <v>2229</v>
      </c>
      <c r="B1078" t="s">
        <v>132</v>
      </c>
      <c r="C1078" s="74" t="s">
        <v>2247</v>
      </c>
      <c r="D1078" s="79" t="s">
        <v>3000</v>
      </c>
      <c r="E1078">
        <v>6</v>
      </c>
      <c r="F1078" s="75">
        <v>-33212.39</v>
      </c>
    </row>
    <row r="1079" spans="1:6" x14ac:dyDescent="0.25">
      <c r="A1079">
        <v>2231</v>
      </c>
      <c r="B1079" t="s">
        <v>146</v>
      </c>
      <c r="C1079" s="74" t="s">
        <v>2248</v>
      </c>
      <c r="D1079" s="79" t="s">
        <v>3000</v>
      </c>
      <c r="E1079">
        <v>6</v>
      </c>
      <c r="F1079" s="75">
        <v>-101803.13</v>
      </c>
    </row>
    <row r="1080" spans="1:6" x14ac:dyDescent="0.25">
      <c r="A1080">
        <v>2233</v>
      </c>
      <c r="B1080" t="s">
        <v>2249</v>
      </c>
      <c r="C1080" s="74" t="s">
        <v>2250</v>
      </c>
      <c r="D1080" s="79" t="s">
        <v>3000</v>
      </c>
      <c r="E1080">
        <v>6</v>
      </c>
      <c r="F1080" s="75">
        <v>-72011.41</v>
      </c>
    </row>
    <row r="1081" spans="1:6" x14ac:dyDescent="0.25">
      <c r="A1081">
        <v>2235</v>
      </c>
      <c r="B1081" t="s">
        <v>2251</v>
      </c>
      <c r="C1081" s="74" t="s">
        <v>2252</v>
      </c>
      <c r="D1081" s="79" t="s">
        <v>3000</v>
      </c>
      <c r="E1081">
        <v>6</v>
      </c>
      <c r="F1081" s="75">
        <v>-1492969.88</v>
      </c>
    </row>
    <row r="1082" spans="1:6" x14ac:dyDescent="0.25">
      <c r="A1082">
        <v>2237</v>
      </c>
      <c r="B1082" t="s">
        <v>2253</v>
      </c>
      <c r="C1082" s="74" t="s">
        <v>2254</v>
      </c>
      <c r="D1082" s="79" t="s">
        <v>3006</v>
      </c>
      <c r="E1082">
        <v>6</v>
      </c>
      <c r="F1082">
        <v>796</v>
      </c>
    </row>
    <row r="1083" spans="1:6" x14ac:dyDescent="0.25">
      <c r="A1083">
        <v>2239</v>
      </c>
      <c r="B1083" t="s">
        <v>2255</v>
      </c>
      <c r="C1083" s="74" t="s">
        <v>2256</v>
      </c>
      <c r="D1083" s="79" t="s">
        <v>3006</v>
      </c>
      <c r="E1083">
        <v>6</v>
      </c>
      <c r="F1083" s="75">
        <v>2018.7</v>
      </c>
    </row>
    <row r="1084" spans="1:6" x14ac:dyDescent="0.25">
      <c r="A1084">
        <v>2241</v>
      </c>
      <c r="B1084" t="s">
        <v>2257</v>
      </c>
      <c r="C1084" s="74" t="s">
        <v>2258</v>
      </c>
      <c r="D1084" s="79" t="s">
        <v>3006</v>
      </c>
      <c r="E1084">
        <v>6</v>
      </c>
      <c r="F1084" s="75">
        <v>-1155581.45</v>
      </c>
    </row>
    <row r="1085" spans="1:6" x14ac:dyDescent="0.25">
      <c r="A1085">
        <v>2243</v>
      </c>
      <c r="B1085" t="s">
        <v>2259</v>
      </c>
      <c r="C1085" s="74" t="s">
        <v>2260</v>
      </c>
      <c r="D1085" s="79" t="s">
        <v>3000</v>
      </c>
      <c r="E1085">
        <v>6</v>
      </c>
      <c r="F1085">
        <v>0</v>
      </c>
    </row>
    <row r="1086" spans="1:6" x14ac:dyDescent="0.25">
      <c r="A1086">
        <v>2245</v>
      </c>
      <c r="B1086" t="s">
        <v>2261</v>
      </c>
      <c r="C1086" s="74" t="s">
        <v>2262</v>
      </c>
      <c r="D1086" s="79" t="s">
        <v>3006</v>
      </c>
      <c r="E1086">
        <v>6</v>
      </c>
      <c r="F1086" s="75">
        <v>-1241074.97</v>
      </c>
    </row>
    <row r="1087" spans="1:6" x14ac:dyDescent="0.25">
      <c r="A1087">
        <v>2248</v>
      </c>
      <c r="B1087" t="s">
        <v>2263</v>
      </c>
      <c r="C1087" s="74" t="s">
        <v>2264</v>
      </c>
      <c r="D1087" s="79" t="s">
        <v>3000</v>
      </c>
      <c r="E1087">
        <v>6</v>
      </c>
      <c r="F1087">
        <v>0</v>
      </c>
    </row>
    <row r="1088" spans="1:6" x14ac:dyDescent="0.25">
      <c r="A1088">
        <v>2250</v>
      </c>
      <c r="B1088" t="s">
        <v>2265</v>
      </c>
      <c r="C1088" s="74" t="s">
        <v>2266</v>
      </c>
      <c r="D1088" s="79" t="s">
        <v>3000</v>
      </c>
      <c r="E1088">
        <v>6</v>
      </c>
      <c r="F1088">
        <v>-291.2</v>
      </c>
    </row>
    <row r="1089" spans="1:6" x14ac:dyDescent="0.25">
      <c r="A1089">
        <v>2252</v>
      </c>
      <c r="B1089" t="s">
        <v>2267</v>
      </c>
      <c r="C1089" s="74" t="s">
        <v>2268</v>
      </c>
      <c r="D1089" s="79" t="s">
        <v>3000</v>
      </c>
      <c r="E1089">
        <v>6</v>
      </c>
      <c r="F1089">
        <v>-778.91</v>
      </c>
    </row>
    <row r="1090" spans="1:6" x14ac:dyDescent="0.25">
      <c r="A1090">
        <v>2254</v>
      </c>
      <c r="B1090" t="s">
        <v>2269</v>
      </c>
      <c r="C1090" s="74" t="s">
        <v>2270</v>
      </c>
      <c r="D1090" s="79" t="s">
        <v>3000</v>
      </c>
      <c r="E1090">
        <v>6</v>
      </c>
      <c r="F1090">
        <v>0</v>
      </c>
    </row>
    <row r="1091" spans="1:6" x14ac:dyDescent="0.25">
      <c r="A1091">
        <v>2256</v>
      </c>
      <c r="B1091" t="s">
        <v>2271</v>
      </c>
      <c r="C1091" s="74" t="s">
        <v>2272</v>
      </c>
      <c r="D1091" s="79" t="s">
        <v>3000</v>
      </c>
      <c r="E1091">
        <v>6</v>
      </c>
      <c r="F1091">
        <v>0</v>
      </c>
    </row>
    <row r="1092" spans="1:6" x14ac:dyDescent="0.25">
      <c r="A1092">
        <v>2258</v>
      </c>
      <c r="B1092" t="s">
        <v>2273</v>
      </c>
      <c r="C1092" s="74" t="s">
        <v>2274</v>
      </c>
      <c r="D1092" s="79" t="s">
        <v>3006</v>
      </c>
      <c r="E1092">
        <v>6</v>
      </c>
      <c r="F1092">
        <v>0</v>
      </c>
    </row>
    <row r="1093" spans="1:6" x14ac:dyDescent="0.25">
      <c r="A1093">
        <v>2260</v>
      </c>
      <c r="B1093" t="s">
        <v>2275</v>
      </c>
      <c r="C1093" s="74" t="s">
        <v>2276</v>
      </c>
      <c r="D1093" s="79" t="s">
        <v>3006</v>
      </c>
      <c r="E1093">
        <v>6</v>
      </c>
      <c r="F1093">
        <v>0</v>
      </c>
    </row>
    <row r="1094" spans="1:6" x14ac:dyDescent="0.25">
      <c r="A1094">
        <v>2262</v>
      </c>
      <c r="B1094" t="s">
        <v>2277</v>
      </c>
      <c r="C1094" s="74" t="s">
        <v>2278</v>
      </c>
      <c r="D1094" s="79" t="s">
        <v>3006</v>
      </c>
      <c r="E1094">
        <v>6</v>
      </c>
      <c r="F1094" s="75">
        <v>-16434.78</v>
      </c>
    </row>
    <row r="1095" spans="1:6" x14ac:dyDescent="0.25">
      <c r="A1095">
        <v>2264</v>
      </c>
      <c r="B1095" t="s">
        <v>2279</v>
      </c>
      <c r="C1095" s="74" t="s">
        <v>2280</v>
      </c>
      <c r="D1095" s="79" t="s">
        <v>3000</v>
      </c>
      <c r="E1095">
        <v>6</v>
      </c>
      <c r="F1095">
        <v>-70.09</v>
      </c>
    </row>
    <row r="1096" spans="1:6" x14ac:dyDescent="0.25">
      <c r="A1096">
        <v>2266</v>
      </c>
      <c r="B1096" t="s">
        <v>2281</v>
      </c>
      <c r="C1096" s="74" t="s">
        <v>2282</v>
      </c>
      <c r="D1096" s="79" t="s">
        <v>3000</v>
      </c>
      <c r="E1096">
        <v>6</v>
      </c>
      <c r="F1096" s="75">
        <v>-16032.61</v>
      </c>
    </row>
    <row r="1097" spans="1:6" x14ac:dyDescent="0.25">
      <c r="A1097">
        <v>2268</v>
      </c>
      <c r="B1097" t="s">
        <v>2283</v>
      </c>
      <c r="C1097" s="74" t="s">
        <v>2284</v>
      </c>
      <c r="D1097" s="79" t="s">
        <v>3006</v>
      </c>
      <c r="E1097">
        <v>6</v>
      </c>
      <c r="F1097" s="75">
        <v>-21195.65</v>
      </c>
    </row>
    <row r="1098" spans="1:6" x14ac:dyDescent="0.25">
      <c r="A1098">
        <v>2272</v>
      </c>
      <c r="B1098" t="s">
        <v>2285</v>
      </c>
      <c r="C1098" s="74" t="s">
        <v>2286</v>
      </c>
      <c r="D1098" s="79" t="s">
        <v>19</v>
      </c>
      <c r="E1098">
        <v>6</v>
      </c>
      <c r="F1098" s="75">
        <v>499226.08</v>
      </c>
    </row>
    <row r="1099" spans="1:6" x14ac:dyDescent="0.25">
      <c r="A1099">
        <v>2274</v>
      </c>
      <c r="B1099" t="s">
        <v>2287</v>
      </c>
      <c r="C1099" s="74" t="s">
        <v>2288</v>
      </c>
      <c r="D1099" s="79" t="s">
        <v>19</v>
      </c>
      <c r="E1099">
        <v>6</v>
      </c>
      <c r="F1099" s="75">
        <v>-100000</v>
      </c>
    </row>
    <row r="1100" spans="1:6" x14ac:dyDescent="0.25">
      <c r="A1100">
        <v>2276</v>
      </c>
      <c r="B1100" t="s">
        <v>2289</v>
      </c>
      <c r="C1100" s="74" t="s">
        <v>2290</v>
      </c>
      <c r="D1100" s="79" t="s">
        <v>19</v>
      </c>
      <c r="E1100">
        <v>6</v>
      </c>
      <c r="F1100">
        <v>0</v>
      </c>
    </row>
    <row r="1101" spans="1:6" x14ac:dyDescent="0.25">
      <c r="A1101">
        <v>2278</v>
      </c>
      <c r="B1101" t="s">
        <v>2291</v>
      </c>
      <c r="C1101" s="74" t="s">
        <v>2292</v>
      </c>
      <c r="D1101" s="79" t="s">
        <v>19</v>
      </c>
      <c r="E1101">
        <v>6</v>
      </c>
      <c r="F1101">
        <v>0</v>
      </c>
    </row>
    <row r="1102" spans="1:6" x14ac:dyDescent="0.25">
      <c r="A1102">
        <v>2280</v>
      </c>
      <c r="B1102" t="s">
        <v>2293</v>
      </c>
      <c r="C1102" s="74" t="s">
        <v>2294</v>
      </c>
      <c r="D1102" s="79" t="s">
        <v>19</v>
      </c>
      <c r="E1102">
        <v>6</v>
      </c>
      <c r="F1102">
        <v>260.39999999999998</v>
      </c>
    </row>
    <row r="1103" spans="1:6" x14ac:dyDescent="0.25">
      <c r="A1103">
        <v>2282</v>
      </c>
      <c r="B1103" t="s">
        <v>2295</v>
      </c>
      <c r="C1103" s="74" t="s">
        <v>2296</v>
      </c>
      <c r="D1103" s="79" t="s">
        <v>19</v>
      </c>
      <c r="E1103">
        <v>6</v>
      </c>
      <c r="F1103" s="75">
        <v>-1177842.1399999999</v>
      </c>
    </row>
    <row r="1104" spans="1:6" x14ac:dyDescent="0.25">
      <c r="A1104">
        <v>2284</v>
      </c>
      <c r="B1104" t="s">
        <v>2297</v>
      </c>
      <c r="C1104" s="74" t="s">
        <v>2298</v>
      </c>
      <c r="D1104" s="79" t="s">
        <v>19</v>
      </c>
      <c r="E1104">
        <v>6</v>
      </c>
      <c r="F1104" s="75">
        <v>-1477195.9</v>
      </c>
    </row>
    <row r="1105" spans="1:6" x14ac:dyDescent="0.25">
      <c r="A1105">
        <v>2286</v>
      </c>
      <c r="B1105" t="s">
        <v>2299</v>
      </c>
      <c r="C1105" s="74" t="s">
        <v>2300</v>
      </c>
      <c r="D1105" s="79" t="s">
        <v>19</v>
      </c>
      <c r="E1105">
        <v>6</v>
      </c>
      <c r="F1105" s="75">
        <v>-140850</v>
      </c>
    </row>
    <row r="1106" spans="1:6" x14ac:dyDescent="0.25">
      <c r="A1106">
        <v>2289</v>
      </c>
      <c r="B1106" t="s">
        <v>268</v>
      </c>
      <c r="C1106" s="74" t="s">
        <v>2301</v>
      </c>
      <c r="D1106" s="79" t="s">
        <v>3016</v>
      </c>
      <c r="E1106">
        <v>6</v>
      </c>
      <c r="F1106" s="75">
        <v>-150402.16</v>
      </c>
    </row>
    <row r="1107" spans="1:6" x14ac:dyDescent="0.25">
      <c r="A1107">
        <v>2291</v>
      </c>
      <c r="B1107" t="s">
        <v>2302</v>
      </c>
      <c r="C1107" s="74" t="s">
        <v>2303</v>
      </c>
      <c r="D1107" s="79" t="s">
        <v>3016</v>
      </c>
      <c r="E1107">
        <v>6</v>
      </c>
      <c r="F1107" s="75">
        <v>-86173.11</v>
      </c>
    </row>
    <row r="1108" spans="1:6" x14ac:dyDescent="0.25">
      <c r="A1108">
        <v>2293</v>
      </c>
      <c r="B1108" t="s">
        <v>278</v>
      </c>
      <c r="C1108" s="74" t="s">
        <v>2304</v>
      </c>
      <c r="D1108" s="79" t="s">
        <v>3016</v>
      </c>
      <c r="E1108">
        <v>6</v>
      </c>
      <c r="F1108" s="75">
        <v>-79170.09</v>
      </c>
    </row>
    <row r="1109" spans="1:6" x14ac:dyDescent="0.25">
      <c r="A1109">
        <v>2295</v>
      </c>
      <c r="B1109" t="s">
        <v>2305</v>
      </c>
      <c r="C1109" s="74" t="s">
        <v>2306</v>
      </c>
      <c r="D1109" s="79" t="s">
        <v>3016</v>
      </c>
      <c r="E1109">
        <v>6</v>
      </c>
      <c r="F1109" s="75">
        <v>-262354.17</v>
      </c>
    </row>
    <row r="1110" spans="1:6" x14ac:dyDescent="0.25">
      <c r="A1110">
        <v>2297</v>
      </c>
      <c r="B1110" t="s">
        <v>2307</v>
      </c>
      <c r="C1110" s="74" t="s">
        <v>2308</v>
      </c>
      <c r="D1110" s="79" t="s">
        <v>3016</v>
      </c>
      <c r="E1110">
        <v>6</v>
      </c>
      <c r="F1110" s="75">
        <v>-70000</v>
      </c>
    </row>
    <row r="1111" spans="1:6" x14ac:dyDescent="0.25">
      <c r="A1111">
        <v>2299</v>
      </c>
      <c r="B1111" t="s">
        <v>2309</v>
      </c>
      <c r="C1111" s="74" t="s">
        <v>2310</v>
      </c>
      <c r="D1111" s="79" t="s">
        <v>3016</v>
      </c>
      <c r="E1111">
        <v>6</v>
      </c>
      <c r="F1111" s="75">
        <v>-6000</v>
      </c>
    </row>
    <row r="1112" spans="1:6" x14ac:dyDescent="0.25">
      <c r="A1112">
        <v>2301</v>
      </c>
      <c r="B1112" t="s">
        <v>2311</v>
      </c>
      <c r="C1112" s="74" t="s">
        <v>2312</v>
      </c>
      <c r="D1112" s="79" t="s">
        <v>3016</v>
      </c>
      <c r="E1112">
        <v>6</v>
      </c>
      <c r="F1112" s="75">
        <v>-1724062.58</v>
      </c>
    </row>
    <row r="1113" spans="1:6" x14ac:dyDescent="0.25">
      <c r="A1113">
        <v>2303</v>
      </c>
      <c r="B1113" t="s">
        <v>2313</v>
      </c>
      <c r="C1113" s="74" t="s">
        <v>2314</v>
      </c>
      <c r="D1113" s="79" t="s">
        <v>3016</v>
      </c>
      <c r="E1113">
        <v>6</v>
      </c>
      <c r="F1113" s="75">
        <v>-1019646.72</v>
      </c>
    </row>
    <row r="1114" spans="1:6" x14ac:dyDescent="0.25">
      <c r="A1114">
        <v>2305</v>
      </c>
      <c r="B1114" t="s">
        <v>2315</v>
      </c>
      <c r="C1114" s="74" t="s">
        <v>2316</v>
      </c>
      <c r="D1114" s="79" t="s">
        <v>3016</v>
      </c>
      <c r="E1114">
        <v>6</v>
      </c>
      <c r="F1114" s="75">
        <v>-1672067.46</v>
      </c>
    </row>
    <row r="1115" spans="1:6" x14ac:dyDescent="0.25">
      <c r="A1115">
        <v>2309</v>
      </c>
      <c r="B1115" t="s">
        <v>2317</v>
      </c>
      <c r="C1115" s="74" t="s">
        <v>2318</v>
      </c>
      <c r="D1115" s="79" t="s">
        <v>19</v>
      </c>
      <c r="E1115">
        <v>6</v>
      </c>
      <c r="F1115">
        <v>0</v>
      </c>
    </row>
    <row r="1116" spans="1:6" x14ac:dyDescent="0.25">
      <c r="A1116">
        <v>2312</v>
      </c>
      <c r="B1116" t="s">
        <v>2319</v>
      </c>
      <c r="C1116" s="74" t="s">
        <v>2320</v>
      </c>
      <c r="D1116" s="79" t="s">
        <v>19</v>
      </c>
      <c r="E1116">
        <v>6</v>
      </c>
      <c r="F1116" s="75">
        <v>-1143928.53</v>
      </c>
    </row>
    <row r="1117" spans="1:6" x14ac:dyDescent="0.25">
      <c r="A1117">
        <v>2316</v>
      </c>
      <c r="B1117" t="s">
        <v>2321</v>
      </c>
      <c r="C1117" s="74" t="s">
        <v>2322</v>
      </c>
      <c r="D1117" s="79" t="s">
        <v>3019</v>
      </c>
      <c r="E1117">
        <v>6</v>
      </c>
      <c r="F1117" s="75">
        <v>-293555.57</v>
      </c>
    </row>
    <row r="1118" spans="1:6" x14ac:dyDescent="0.25">
      <c r="A1118">
        <v>2318</v>
      </c>
      <c r="B1118" t="s">
        <v>2323</v>
      </c>
      <c r="C1118" s="74" t="s">
        <v>2324</v>
      </c>
      <c r="D1118" s="79" t="s">
        <v>3019</v>
      </c>
      <c r="E1118">
        <v>6</v>
      </c>
      <c r="F1118" s="75">
        <v>-1322260.22</v>
      </c>
    </row>
    <row r="1119" spans="1:6" x14ac:dyDescent="0.25">
      <c r="A1119">
        <v>2320</v>
      </c>
      <c r="B1119" t="s">
        <v>2325</v>
      </c>
      <c r="C1119" s="74" t="s">
        <v>2326</v>
      </c>
      <c r="D1119" s="79" t="s">
        <v>3021</v>
      </c>
      <c r="E1119">
        <v>6</v>
      </c>
      <c r="F1119" s="75">
        <v>-3695</v>
      </c>
    </row>
    <row r="1120" spans="1:6" x14ac:dyDescent="0.25">
      <c r="A1120">
        <v>2322</v>
      </c>
      <c r="B1120" t="s">
        <v>2327</v>
      </c>
      <c r="C1120" s="74" t="s">
        <v>2328</v>
      </c>
      <c r="D1120" s="79" t="s">
        <v>3021</v>
      </c>
      <c r="E1120">
        <v>6</v>
      </c>
      <c r="F1120" s="75">
        <v>-25721.15</v>
      </c>
    </row>
    <row r="1121" spans="1:6" x14ac:dyDescent="0.25">
      <c r="A1121">
        <v>2324</v>
      </c>
      <c r="B1121" t="s">
        <v>2329</v>
      </c>
      <c r="C1121" s="74" t="s">
        <v>2330</v>
      </c>
      <c r="D1121" s="79" t="s">
        <v>3021</v>
      </c>
      <c r="E1121">
        <v>6</v>
      </c>
      <c r="F1121" s="75">
        <v>-98000</v>
      </c>
    </row>
    <row r="1122" spans="1:6" x14ac:dyDescent="0.25">
      <c r="A1122">
        <v>2326</v>
      </c>
      <c r="B1122" t="s">
        <v>2331</v>
      </c>
      <c r="C1122" s="74" t="s">
        <v>2332</v>
      </c>
      <c r="D1122" s="79" t="s">
        <v>3021</v>
      </c>
      <c r="E1122">
        <v>6</v>
      </c>
      <c r="F1122" s="75">
        <v>-5000</v>
      </c>
    </row>
    <row r="1123" spans="1:6" x14ac:dyDescent="0.25">
      <c r="A1123">
        <v>2328</v>
      </c>
      <c r="B1123" t="s">
        <v>2333</v>
      </c>
      <c r="C1123" s="74" t="s">
        <v>2334</v>
      </c>
      <c r="D1123" s="79" t="s">
        <v>3021</v>
      </c>
      <c r="E1123">
        <v>6</v>
      </c>
      <c r="F1123" s="75">
        <v>-3713.36</v>
      </c>
    </row>
    <row r="1124" spans="1:6" x14ac:dyDescent="0.25">
      <c r="A1124">
        <v>2330</v>
      </c>
      <c r="B1124" t="s">
        <v>2335</v>
      </c>
      <c r="C1124" s="74" t="s">
        <v>2336</v>
      </c>
      <c r="D1124" s="79" t="s">
        <v>3021</v>
      </c>
      <c r="E1124">
        <v>6</v>
      </c>
      <c r="F1124" s="75">
        <v>-9000</v>
      </c>
    </row>
    <row r="1125" spans="1:6" x14ac:dyDescent="0.25">
      <c r="A1125">
        <v>2332</v>
      </c>
      <c r="B1125" t="s">
        <v>2337</v>
      </c>
      <c r="C1125" s="74" t="s">
        <v>2338</v>
      </c>
      <c r="D1125" s="79" t="s">
        <v>3021</v>
      </c>
      <c r="E1125">
        <v>6</v>
      </c>
      <c r="F1125" s="75">
        <v>-6000</v>
      </c>
    </row>
    <row r="1126" spans="1:6" x14ac:dyDescent="0.25">
      <c r="A1126">
        <v>2334</v>
      </c>
      <c r="B1126" t="s">
        <v>2339</v>
      </c>
      <c r="C1126" s="74" t="s">
        <v>2340</v>
      </c>
      <c r="D1126" s="79" t="s">
        <v>3021</v>
      </c>
      <c r="E1126">
        <v>6</v>
      </c>
      <c r="F1126">
        <v>0</v>
      </c>
    </row>
    <row r="1127" spans="1:6" x14ac:dyDescent="0.25">
      <c r="A1127">
        <v>2336</v>
      </c>
      <c r="B1127" t="s">
        <v>2341</v>
      </c>
      <c r="C1127" s="74" t="s">
        <v>2342</v>
      </c>
      <c r="D1127" s="79" t="s">
        <v>3021</v>
      </c>
      <c r="E1127">
        <v>6</v>
      </c>
      <c r="F1127">
        <v>-80.88</v>
      </c>
    </row>
    <row r="1128" spans="1:6" x14ac:dyDescent="0.25">
      <c r="A1128">
        <v>2338</v>
      </c>
      <c r="B1128" t="s">
        <v>2343</v>
      </c>
      <c r="C1128" s="74" t="s">
        <v>2344</v>
      </c>
      <c r="D1128" s="79" t="s">
        <v>3021</v>
      </c>
      <c r="E1128">
        <v>6</v>
      </c>
      <c r="F1128" s="75">
        <v>-10000</v>
      </c>
    </row>
    <row r="1129" spans="1:6" x14ac:dyDescent="0.25">
      <c r="A1129">
        <v>2340</v>
      </c>
      <c r="B1129" t="s">
        <v>2345</v>
      </c>
      <c r="C1129" s="74" t="s">
        <v>2346</v>
      </c>
      <c r="D1129" s="79" t="s">
        <v>3021</v>
      </c>
      <c r="E1129">
        <v>6</v>
      </c>
      <c r="F1129" s="75">
        <v>-6978.49</v>
      </c>
    </row>
    <row r="1130" spans="1:6" x14ac:dyDescent="0.25">
      <c r="A1130">
        <v>2342</v>
      </c>
      <c r="B1130" t="s">
        <v>2347</v>
      </c>
      <c r="C1130" s="74" t="s">
        <v>2348</v>
      </c>
      <c r="D1130" s="79" t="s">
        <v>3021</v>
      </c>
      <c r="E1130">
        <v>6</v>
      </c>
      <c r="F1130" s="75">
        <v>-8000</v>
      </c>
    </row>
    <row r="1131" spans="1:6" x14ac:dyDescent="0.25">
      <c r="A1131">
        <v>2344</v>
      </c>
      <c r="B1131" t="s">
        <v>2349</v>
      </c>
      <c r="C1131" s="74" t="s">
        <v>2350</v>
      </c>
      <c r="D1131" s="79" t="s">
        <v>3021</v>
      </c>
      <c r="E1131">
        <v>6</v>
      </c>
      <c r="F1131" s="75">
        <v>-11687.45</v>
      </c>
    </row>
    <row r="1132" spans="1:6" x14ac:dyDescent="0.25">
      <c r="A1132">
        <v>2346</v>
      </c>
      <c r="B1132" t="s">
        <v>2351</v>
      </c>
      <c r="C1132" s="74" t="s">
        <v>2352</v>
      </c>
      <c r="D1132" s="79" t="s">
        <v>3021</v>
      </c>
      <c r="E1132">
        <v>6</v>
      </c>
      <c r="F1132" s="75">
        <v>-2053333.32</v>
      </c>
    </row>
    <row r="1133" spans="1:6" x14ac:dyDescent="0.25">
      <c r="A1133">
        <v>2348</v>
      </c>
      <c r="B1133" t="s">
        <v>2353</v>
      </c>
      <c r="C1133" s="74" t="s">
        <v>2354</v>
      </c>
      <c r="D1133" s="79" t="s">
        <v>3021</v>
      </c>
      <c r="E1133">
        <v>6</v>
      </c>
      <c r="F1133" s="75">
        <v>-30172.98</v>
      </c>
    </row>
    <row r="1134" spans="1:6" x14ac:dyDescent="0.25">
      <c r="A1134">
        <v>2350</v>
      </c>
      <c r="B1134" t="s">
        <v>2355</v>
      </c>
      <c r="C1134" s="74" t="s">
        <v>2356</v>
      </c>
      <c r="D1134" s="79" t="s">
        <v>3021</v>
      </c>
      <c r="E1134">
        <v>6</v>
      </c>
      <c r="F1134" s="75">
        <v>-1000</v>
      </c>
    </row>
    <row r="1135" spans="1:6" x14ac:dyDescent="0.25">
      <c r="A1135">
        <v>2352</v>
      </c>
      <c r="B1135" t="s">
        <v>2357</v>
      </c>
      <c r="C1135" s="74" t="s">
        <v>2358</v>
      </c>
      <c r="D1135" s="79" t="s">
        <v>3021</v>
      </c>
      <c r="E1135">
        <v>6</v>
      </c>
      <c r="F1135" s="75">
        <v>-14524.94</v>
      </c>
    </row>
    <row r="1136" spans="1:6" x14ac:dyDescent="0.25">
      <c r="A1136">
        <v>2354</v>
      </c>
      <c r="B1136" t="s">
        <v>2359</v>
      </c>
      <c r="C1136" s="74" t="s">
        <v>2360</v>
      </c>
      <c r="D1136" s="79" t="s">
        <v>3021</v>
      </c>
      <c r="E1136">
        <v>6</v>
      </c>
      <c r="F1136" s="75">
        <v>-1000</v>
      </c>
    </row>
    <row r="1137" spans="1:6" x14ac:dyDescent="0.25">
      <c r="A1137">
        <v>2356</v>
      </c>
      <c r="B1137" t="s">
        <v>2361</v>
      </c>
      <c r="C1137" s="74" t="s">
        <v>2362</v>
      </c>
      <c r="D1137" s="79" t="s">
        <v>3021</v>
      </c>
      <c r="E1137">
        <v>6</v>
      </c>
      <c r="F1137" s="75">
        <v>-33052.01</v>
      </c>
    </row>
    <row r="1138" spans="1:6" x14ac:dyDescent="0.25">
      <c r="A1138">
        <v>2358</v>
      </c>
      <c r="B1138" t="s">
        <v>2363</v>
      </c>
      <c r="C1138" s="74" t="s">
        <v>2364</v>
      </c>
      <c r="D1138" s="79" t="s">
        <v>3021</v>
      </c>
      <c r="E1138">
        <v>6</v>
      </c>
      <c r="F1138" s="75">
        <v>-28509.19</v>
      </c>
    </row>
    <row r="1139" spans="1:6" x14ac:dyDescent="0.25">
      <c r="A1139">
        <v>2360</v>
      </c>
      <c r="B1139" t="s">
        <v>2365</v>
      </c>
      <c r="C1139" s="74" t="s">
        <v>2366</v>
      </c>
      <c r="D1139" s="79" t="s">
        <v>3021</v>
      </c>
      <c r="E1139">
        <v>6</v>
      </c>
      <c r="F1139" s="75">
        <v>-23336.53</v>
      </c>
    </row>
    <row r="1140" spans="1:6" x14ac:dyDescent="0.25">
      <c r="A1140">
        <v>2362</v>
      </c>
      <c r="B1140" t="s">
        <v>2367</v>
      </c>
      <c r="C1140" s="74" t="s">
        <v>2368</v>
      </c>
      <c r="D1140" s="79" t="s">
        <v>3019</v>
      </c>
      <c r="E1140">
        <v>6</v>
      </c>
      <c r="F1140" s="75">
        <v>-2566666.67</v>
      </c>
    </row>
    <row r="1141" spans="1:6" x14ac:dyDescent="0.25">
      <c r="A1141">
        <v>2364</v>
      </c>
      <c r="B1141" t="s">
        <v>2369</v>
      </c>
      <c r="C1141" s="74" t="s">
        <v>2370</v>
      </c>
      <c r="D1141" s="79" t="s">
        <v>3021</v>
      </c>
      <c r="E1141">
        <v>6</v>
      </c>
      <c r="F1141" s="75">
        <v>-64619.91</v>
      </c>
    </row>
    <row r="1142" spans="1:6" x14ac:dyDescent="0.25">
      <c r="A1142">
        <v>2366</v>
      </c>
      <c r="B1142" t="s">
        <v>2371</v>
      </c>
      <c r="C1142" s="74" t="s">
        <v>2372</v>
      </c>
      <c r="D1142" s="79" t="s">
        <v>3021</v>
      </c>
      <c r="E1142">
        <v>6</v>
      </c>
      <c r="F1142" s="75">
        <v>-21534.66</v>
      </c>
    </row>
    <row r="1143" spans="1:6" x14ac:dyDescent="0.25">
      <c r="A1143">
        <v>2368</v>
      </c>
      <c r="B1143" t="s">
        <v>2373</v>
      </c>
      <c r="C1143" s="74" t="s">
        <v>2374</v>
      </c>
      <c r="D1143" s="79" t="s">
        <v>3021</v>
      </c>
      <c r="E1143">
        <v>6</v>
      </c>
      <c r="F1143" s="75">
        <v>-15266.18</v>
      </c>
    </row>
    <row r="1144" spans="1:6" x14ac:dyDescent="0.25">
      <c r="A1144">
        <v>2370</v>
      </c>
      <c r="B1144" t="s">
        <v>2375</v>
      </c>
      <c r="C1144" s="74" t="s">
        <v>2376</v>
      </c>
      <c r="D1144" s="79" t="s">
        <v>3019</v>
      </c>
      <c r="E1144">
        <v>6</v>
      </c>
      <c r="F1144" s="75">
        <v>-193000</v>
      </c>
    </row>
    <row r="1145" spans="1:6" x14ac:dyDescent="0.25">
      <c r="A1145">
        <v>2372</v>
      </c>
      <c r="B1145" t="s">
        <v>2377</v>
      </c>
      <c r="C1145" s="74" t="s">
        <v>2378</v>
      </c>
      <c r="D1145" s="79" t="s">
        <v>3021</v>
      </c>
      <c r="E1145">
        <v>6</v>
      </c>
      <c r="F1145" s="75">
        <v>-18128.400000000001</v>
      </c>
    </row>
    <row r="1146" spans="1:6" x14ac:dyDescent="0.25">
      <c r="A1146">
        <v>2374</v>
      </c>
      <c r="B1146" t="s">
        <v>2379</v>
      </c>
      <c r="C1146" s="74" t="s">
        <v>2380</v>
      </c>
      <c r="D1146" s="79" t="s">
        <v>3019</v>
      </c>
      <c r="E1146">
        <v>6</v>
      </c>
      <c r="F1146" s="75">
        <v>-153333.32999999999</v>
      </c>
    </row>
    <row r="1147" spans="1:6" x14ac:dyDescent="0.25">
      <c r="A1147">
        <v>2376</v>
      </c>
      <c r="B1147" t="s">
        <v>2381</v>
      </c>
      <c r="C1147" s="74" t="s">
        <v>2382</v>
      </c>
      <c r="D1147" s="79" t="s">
        <v>3021</v>
      </c>
      <c r="E1147">
        <v>6</v>
      </c>
      <c r="F1147" s="75">
        <v>-56742</v>
      </c>
    </row>
    <row r="1148" spans="1:6" x14ac:dyDescent="0.25">
      <c r="A1148">
        <v>2378</v>
      </c>
      <c r="B1148" t="s">
        <v>2383</v>
      </c>
      <c r="C1148" s="74" t="s">
        <v>2384</v>
      </c>
      <c r="D1148" s="79" t="s">
        <v>19</v>
      </c>
      <c r="E1148">
        <v>6</v>
      </c>
      <c r="F1148" s="75">
        <v>-356827.92</v>
      </c>
    </row>
    <row r="1149" spans="1:6" x14ac:dyDescent="0.25">
      <c r="A1149">
        <v>2380</v>
      </c>
      <c r="B1149" t="s">
        <v>2385</v>
      </c>
      <c r="C1149" s="74" t="s">
        <v>2386</v>
      </c>
      <c r="D1149" s="79" t="s">
        <v>3019</v>
      </c>
      <c r="E1149">
        <v>6</v>
      </c>
      <c r="F1149" s="75">
        <v>-517393.1</v>
      </c>
    </row>
    <row r="1150" spans="1:6" x14ac:dyDescent="0.25">
      <c r="A1150">
        <v>2382</v>
      </c>
      <c r="B1150" t="s">
        <v>2387</v>
      </c>
      <c r="C1150" s="74" t="s">
        <v>2388</v>
      </c>
      <c r="D1150" s="79" t="s">
        <v>3021</v>
      </c>
      <c r="E1150">
        <v>6</v>
      </c>
      <c r="F1150" s="75">
        <v>-5000</v>
      </c>
    </row>
    <row r="1151" spans="1:6" x14ac:dyDescent="0.25">
      <c r="A1151">
        <v>2384</v>
      </c>
      <c r="B1151" t="s">
        <v>2389</v>
      </c>
      <c r="C1151" s="74" t="s">
        <v>2390</v>
      </c>
      <c r="D1151" s="79" t="s">
        <v>3021</v>
      </c>
      <c r="E1151">
        <v>6</v>
      </c>
      <c r="F1151" s="75">
        <v>-52145.68</v>
      </c>
    </row>
    <row r="1152" spans="1:6" x14ac:dyDescent="0.25">
      <c r="A1152">
        <v>2386</v>
      </c>
      <c r="B1152" t="s">
        <v>2391</v>
      </c>
      <c r="C1152" s="74" t="s">
        <v>2392</v>
      </c>
      <c r="D1152" s="79" t="s">
        <v>3021</v>
      </c>
      <c r="E1152">
        <v>6</v>
      </c>
      <c r="F1152" s="75">
        <v>-20000</v>
      </c>
    </row>
    <row r="1153" spans="1:6" x14ac:dyDescent="0.25">
      <c r="A1153">
        <v>2388</v>
      </c>
      <c r="B1153" t="s">
        <v>2393</v>
      </c>
      <c r="C1153" s="74" t="s">
        <v>2394</v>
      </c>
      <c r="D1153" s="79" t="s">
        <v>3021</v>
      </c>
      <c r="E1153">
        <v>6</v>
      </c>
      <c r="F1153" s="75">
        <v>-3483.26</v>
      </c>
    </row>
    <row r="1154" spans="1:6" x14ac:dyDescent="0.25">
      <c r="A1154">
        <v>2394</v>
      </c>
      <c r="B1154" t="s">
        <v>2395</v>
      </c>
      <c r="C1154" s="74" t="s">
        <v>2396</v>
      </c>
      <c r="D1154" s="79" t="s">
        <v>3022</v>
      </c>
      <c r="E1154">
        <v>6</v>
      </c>
      <c r="F1154" s="75">
        <v>-5327354.87</v>
      </c>
    </row>
    <row r="1155" spans="1:6" x14ac:dyDescent="0.25">
      <c r="A1155">
        <v>2396</v>
      </c>
      <c r="B1155" t="s">
        <v>2397</v>
      </c>
      <c r="C1155" s="74" t="s">
        <v>2398</v>
      </c>
      <c r="D1155" s="79" t="s">
        <v>3022</v>
      </c>
      <c r="E1155">
        <v>6</v>
      </c>
      <c r="F1155" s="75">
        <v>-1469923.23</v>
      </c>
    </row>
    <row r="1156" spans="1:6" x14ac:dyDescent="0.25">
      <c r="A1156">
        <v>2400</v>
      </c>
      <c r="B1156" t="s">
        <v>2399</v>
      </c>
      <c r="C1156" s="74" t="s">
        <v>2400</v>
      </c>
      <c r="D1156" s="79" t="s">
        <v>3023</v>
      </c>
      <c r="E1156">
        <v>6</v>
      </c>
      <c r="F1156">
        <v>0</v>
      </c>
    </row>
    <row r="1157" spans="1:6" x14ac:dyDescent="0.25">
      <c r="A1157">
        <v>2402</v>
      </c>
      <c r="B1157" t="s">
        <v>2401</v>
      </c>
      <c r="C1157" s="74" t="s">
        <v>2402</v>
      </c>
      <c r="D1157" s="79" t="s">
        <v>3023</v>
      </c>
      <c r="E1157">
        <v>6</v>
      </c>
      <c r="F1157" s="75">
        <v>-12329117.310000001</v>
      </c>
    </row>
    <row r="1158" spans="1:6" x14ac:dyDescent="0.25">
      <c r="A1158">
        <v>2404</v>
      </c>
      <c r="B1158" t="s">
        <v>2403</v>
      </c>
      <c r="C1158" s="74" t="s">
        <v>2404</v>
      </c>
      <c r="D1158" s="79" t="s">
        <v>3024</v>
      </c>
      <c r="E1158">
        <v>6</v>
      </c>
      <c r="F1158">
        <v>0</v>
      </c>
    </row>
    <row r="1159" spans="1:6" x14ac:dyDescent="0.25">
      <c r="A1159">
        <v>2406</v>
      </c>
      <c r="B1159" t="s">
        <v>2405</v>
      </c>
      <c r="C1159" s="74" t="s">
        <v>2406</v>
      </c>
      <c r="D1159" s="79" t="s">
        <v>3023</v>
      </c>
      <c r="E1159">
        <v>6</v>
      </c>
      <c r="F1159">
        <v>0</v>
      </c>
    </row>
    <row r="1160" spans="1:6" x14ac:dyDescent="0.25">
      <c r="A1160">
        <v>2410</v>
      </c>
      <c r="B1160" t="s">
        <v>2407</v>
      </c>
      <c r="C1160" s="74" t="s">
        <v>2408</v>
      </c>
      <c r="D1160" s="79" t="s">
        <v>3026</v>
      </c>
      <c r="E1160">
        <v>6</v>
      </c>
      <c r="F1160" s="75">
        <v>-15292925.6</v>
      </c>
    </row>
    <row r="1161" spans="1:6" x14ac:dyDescent="0.25">
      <c r="A1161">
        <v>2412</v>
      </c>
      <c r="B1161" t="s">
        <v>2409</v>
      </c>
      <c r="C1161" s="74" t="s">
        <v>2410</v>
      </c>
      <c r="D1161" s="79" t="s">
        <v>3027</v>
      </c>
      <c r="E1161">
        <v>6</v>
      </c>
      <c r="F1161">
        <v>0</v>
      </c>
    </row>
    <row r="1162" spans="1:6" x14ac:dyDescent="0.25">
      <c r="A1162">
        <v>2416</v>
      </c>
      <c r="B1162" t="s">
        <v>2411</v>
      </c>
      <c r="C1162" s="74" t="s">
        <v>2412</v>
      </c>
      <c r="D1162" s="79" t="s">
        <v>3024</v>
      </c>
      <c r="E1162">
        <v>6</v>
      </c>
      <c r="F1162" s="75">
        <v>-140712.49</v>
      </c>
    </row>
    <row r="1163" spans="1:6" x14ac:dyDescent="0.25">
      <c r="A1163">
        <v>2418</v>
      </c>
      <c r="B1163" t="s">
        <v>2413</v>
      </c>
      <c r="C1163" s="74" t="s">
        <v>2414</v>
      </c>
      <c r="D1163" s="79" t="s">
        <v>3030</v>
      </c>
      <c r="E1163">
        <v>6</v>
      </c>
      <c r="F1163">
        <v>0</v>
      </c>
    </row>
    <row r="1164" spans="1:6" x14ac:dyDescent="0.25">
      <c r="A1164">
        <v>2420</v>
      </c>
      <c r="B1164" t="s">
        <v>2415</v>
      </c>
      <c r="C1164" s="74" t="s">
        <v>2416</v>
      </c>
      <c r="D1164" s="79" t="s">
        <v>3030</v>
      </c>
      <c r="E1164">
        <v>6</v>
      </c>
      <c r="F1164">
        <v>0</v>
      </c>
    </row>
    <row r="1165" spans="1:6" x14ac:dyDescent="0.25">
      <c r="A1165">
        <v>2422</v>
      </c>
      <c r="B1165" t="s">
        <v>2417</v>
      </c>
      <c r="C1165" s="74" t="s">
        <v>2418</v>
      </c>
      <c r="D1165" s="79" t="s">
        <v>3024</v>
      </c>
      <c r="E1165">
        <v>6</v>
      </c>
      <c r="F1165" s="75">
        <v>-307813.45</v>
      </c>
    </row>
    <row r="1166" spans="1:6" x14ac:dyDescent="0.25">
      <c r="A1166">
        <v>2424</v>
      </c>
      <c r="B1166" t="s">
        <v>2419</v>
      </c>
      <c r="C1166" s="74" t="s">
        <v>2420</v>
      </c>
      <c r="D1166" s="79" t="s">
        <v>3024</v>
      </c>
      <c r="E1166">
        <v>6</v>
      </c>
      <c r="F1166" s="75">
        <v>-2407.6999999999998</v>
      </c>
    </row>
    <row r="1167" spans="1:6" x14ac:dyDescent="0.25">
      <c r="A1167">
        <v>2426</v>
      </c>
      <c r="B1167" t="s">
        <v>2421</v>
      </c>
      <c r="C1167" s="74" t="s">
        <v>2422</v>
      </c>
      <c r="D1167" s="79" t="s">
        <v>3024</v>
      </c>
      <c r="E1167">
        <v>6</v>
      </c>
      <c r="F1167" s="75">
        <v>-1203071.2</v>
      </c>
    </row>
    <row r="1168" spans="1:6" x14ac:dyDescent="0.25">
      <c r="A1168">
        <v>2430</v>
      </c>
      <c r="B1168" t="s">
        <v>2423</v>
      </c>
      <c r="C1168" s="74" t="s">
        <v>2424</v>
      </c>
      <c r="D1168" s="79" t="s">
        <v>3026</v>
      </c>
      <c r="E1168">
        <v>6</v>
      </c>
      <c r="F1168" s="75">
        <v>-1600399.9</v>
      </c>
    </row>
    <row r="1169" spans="1:6" x14ac:dyDescent="0.25">
      <c r="A1169">
        <v>2432</v>
      </c>
      <c r="B1169" t="s">
        <v>2425</v>
      </c>
      <c r="C1169" s="74" t="s">
        <v>2426</v>
      </c>
      <c r="D1169" s="79" t="s">
        <v>3026</v>
      </c>
      <c r="E1169">
        <v>6</v>
      </c>
      <c r="F1169" s="75">
        <v>-8986353.5199999996</v>
      </c>
    </row>
    <row r="1170" spans="1:6" x14ac:dyDescent="0.25">
      <c r="A1170">
        <v>2434</v>
      </c>
      <c r="B1170" t="s">
        <v>2427</v>
      </c>
      <c r="C1170" s="74" t="s">
        <v>2428</v>
      </c>
      <c r="D1170" s="79" t="s">
        <v>3026</v>
      </c>
      <c r="E1170">
        <v>6</v>
      </c>
      <c r="F1170" s="75">
        <v>-2223506.96</v>
      </c>
    </row>
    <row r="1171" spans="1:6" x14ac:dyDescent="0.25">
      <c r="A1171">
        <v>2436</v>
      </c>
      <c r="B1171" t="s">
        <v>2429</v>
      </c>
      <c r="C1171" s="74" t="s">
        <v>2430</v>
      </c>
      <c r="D1171" s="79" t="s">
        <v>3026</v>
      </c>
      <c r="E1171">
        <v>6</v>
      </c>
      <c r="F1171" s="75">
        <v>-1827222.17</v>
      </c>
    </row>
    <row r="1172" spans="1:6" x14ac:dyDescent="0.25">
      <c r="A1172">
        <v>2438</v>
      </c>
      <c r="B1172" t="s">
        <v>2431</v>
      </c>
      <c r="C1172" s="74" t="s">
        <v>2432</v>
      </c>
      <c r="D1172" s="79" t="s">
        <v>3026</v>
      </c>
      <c r="E1172">
        <v>6</v>
      </c>
      <c r="F1172" s="75">
        <v>-3925837.87</v>
      </c>
    </row>
    <row r="1173" spans="1:6" x14ac:dyDescent="0.25">
      <c r="A1173">
        <v>2442</v>
      </c>
      <c r="B1173" t="s">
        <v>2433</v>
      </c>
      <c r="C1173" s="74" t="s">
        <v>2434</v>
      </c>
      <c r="D1173" s="79" t="s">
        <v>3034</v>
      </c>
      <c r="E1173">
        <v>6</v>
      </c>
      <c r="F1173" s="75">
        <v>-1086071.47</v>
      </c>
    </row>
    <row r="1174" spans="1:6" x14ac:dyDescent="0.25">
      <c r="A1174">
        <v>2444</v>
      </c>
      <c r="B1174" t="s">
        <v>2435</v>
      </c>
      <c r="C1174" s="74" t="s">
        <v>2436</v>
      </c>
      <c r="D1174" s="79" t="s">
        <v>3035</v>
      </c>
      <c r="E1174">
        <v>6</v>
      </c>
      <c r="F1174" s="75">
        <v>-2580000</v>
      </c>
    </row>
    <row r="1175" spans="1:6" x14ac:dyDescent="0.25">
      <c r="A1175">
        <v>2451</v>
      </c>
      <c r="B1175" t="s">
        <v>2437</v>
      </c>
      <c r="C1175" s="74" t="s">
        <v>2438</v>
      </c>
      <c r="D1175" s="79" t="s">
        <v>3036</v>
      </c>
      <c r="E1175">
        <v>6</v>
      </c>
      <c r="F1175" s="75">
        <v>-37143362.18</v>
      </c>
    </row>
    <row r="1176" spans="1:6" x14ac:dyDescent="0.25">
      <c r="A1176">
        <v>2454</v>
      </c>
      <c r="B1176" t="s">
        <v>2439</v>
      </c>
      <c r="C1176" s="74" t="s">
        <v>2440</v>
      </c>
      <c r="D1176" s="79" t="s">
        <v>3037</v>
      </c>
      <c r="E1176">
        <v>6</v>
      </c>
      <c r="F1176" s="75">
        <v>-6115920.7400000002</v>
      </c>
    </row>
    <row r="1177" spans="1:6" x14ac:dyDescent="0.25">
      <c r="A1177">
        <v>2460</v>
      </c>
      <c r="B1177" t="s">
        <v>2441</v>
      </c>
      <c r="C1177" s="74" t="s">
        <v>2442</v>
      </c>
      <c r="D1177" s="79" t="s">
        <v>3038</v>
      </c>
      <c r="E1177">
        <v>6</v>
      </c>
      <c r="F1177" s="75">
        <v>-6135361.3600000003</v>
      </c>
    </row>
    <row r="1178" spans="1:6" x14ac:dyDescent="0.25">
      <c r="A1178">
        <v>2462</v>
      </c>
      <c r="B1178" t="s">
        <v>2443</v>
      </c>
      <c r="C1178" s="74" t="s">
        <v>2444</v>
      </c>
      <c r="D1178" s="79" t="s">
        <v>3038</v>
      </c>
      <c r="E1178">
        <v>6</v>
      </c>
      <c r="F1178" s="75">
        <v>-227071.63</v>
      </c>
    </row>
    <row r="1179" spans="1:6" x14ac:dyDescent="0.25">
      <c r="A1179">
        <v>2464</v>
      </c>
      <c r="B1179" t="s">
        <v>2445</v>
      </c>
      <c r="C1179" s="74" t="s">
        <v>2446</v>
      </c>
      <c r="D1179" s="79" t="s">
        <v>3038</v>
      </c>
      <c r="E1179">
        <v>6</v>
      </c>
      <c r="F1179" s="75">
        <v>-34797.379999999997</v>
      </c>
    </row>
    <row r="1180" spans="1:6" x14ac:dyDescent="0.25">
      <c r="A1180">
        <v>2470</v>
      </c>
      <c r="B1180" t="s">
        <v>2447</v>
      </c>
      <c r="C1180" s="74" t="s">
        <v>2448</v>
      </c>
      <c r="D1180" s="79" t="s">
        <v>3039</v>
      </c>
      <c r="E1180">
        <v>6</v>
      </c>
      <c r="F1180" s="75">
        <v>-31262953.640000001</v>
      </c>
    </row>
    <row r="1181" spans="1:6" x14ac:dyDescent="0.25">
      <c r="A1181">
        <v>2472</v>
      </c>
      <c r="B1181" t="s">
        <v>2449</v>
      </c>
      <c r="C1181" s="74" t="s">
        <v>2450</v>
      </c>
      <c r="D1181" s="79" t="s">
        <v>3039</v>
      </c>
      <c r="E1181">
        <v>6</v>
      </c>
      <c r="F1181" s="75">
        <v>-1919745</v>
      </c>
    </row>
    <row r="1182" spans="1:6" x14ac:dyDescent="0.25">
      <c r="A1182">
        <v>2478</v>
      </c>
      <c r="B1182" t="s">
        <v>2451</v>
      </c>
      <c r="C1182" s="74" t="s">
        <v>2452</v>
      </c>
      <c r="D1182" s="79" t="s">
        <v>3039</v>
      </c>
      <c r="E1182">
        <v>6</v>
      </c>
      <c r="F1182" s="75">
        <v>3202431</v>
      </c>
    </row>
    <row r="1183" spans="1:6" x14ac:dyDescent="0.25">
      <c r="A1183">
        <v>2485</v>
      </c>
      <c r="B1183" t="s">
        <v>2453</v>
      </c>
      <c r="C1183" s="74" t="s">
        <v>2454</v>
      </c>
      <c r="D1183" s="79" t="s">
        <v>47</v>
      </c>
      <c r="E1183">
        <v>6</v>
      </c>
      <c r="F1183" s="75">
        <v>-18208615.73</v>
      </c>
    </row>
    <row r="1184" spans="1:6" x14ac:dyDescent="0.25">
      <c r="A1184">
        <v>2487</v>
      </c>
      <c r="B1184" t="s">
        <v>2455</v>
      </c>
      <c r="C1184" s="74" t="s">
        <v>2456</v>
      </c>
      <c r="D1184" s="79" t="s">
        <v>47</v>
      </c>
      <c r="E1184">
        <v>6</v>
      </c>
      <c r="F1184" s="75">
        <v>-40055365.32</v>
      </c>
    </row>
    <row r="1185" spans="1:6" x14ac:dyDescent="0.25">
      <c r="A1185">
        <v>2489</v>
      </c>
      <c r="B1185" t="s">
        <v>2457</v>
      </c>
      <c r="C1185" s="74" t="s">
        <v>2458</v>
      </c>
      <c r="D1185" s="79" t="s">
        <v>47</v>
      </c>
      <c r="E1185">
        <v>6</v>
      </c>
      <c r="F1185" s="75">
        <v>-526757</v>
      </c>
    </row>
    <row r="1186" spans="1:6" x14ac:dyDescent="0.25">
      <c r="A1186">
        <v>2491</v>
      </c>
      <c r="B1186" t="s">
        <v>2459</v>
      </c>
      <c r="C1186" s="74" t="s">
        <v>2460</v>
      </c>
      <c r="D1186" s="79" t="s">
        <v>47</v>
      </c>
      <c r="E1186">
        <v>6</v>
      </c>
      <c r="F1186" s="75">
        <v>-2028644.64</v>
      </c>
    </row>
    <row r="1187" spans="1:6" x14ac:dyDescent="0.25">
      <c r="A1187">
        <v>2493</v>
      </c>
      <c r="B1187" t="s">
        <v>2461</v>
      </c>
      <c r="C1187" s="74" t="s">
        <v>2462</v>
      </c>
      <c r="D1187" s="79" t="s">
        <v>47</v>
      </c>
      <c r="E1187">
        <v>6</v>
      </c>
      <c r="F1187" s="75">
        <v>-118183.42</v>
      </c>
    </row>
    <row r="1188" spans="1:6" x14ac:dyDescent="0.25">
      <c r="A1188">
        <v>2495</v>
      </c>
      <c r="B1188" t="s">
        <v>2463</v>
      </c>
      <c r="C1188" s="74" t="s">
        <v>2464</v>
      </c>
      <c r="D1188" s="79" t="s">
        <v>47</v>
      </c>
      <c r="E1188">
        <v>6</v>
      </c>
      <c r="F1188" s="75">
        <v>-277784.46000000002</v>
      </c>
    </row>
    <row r="1189" spans="1:6" x14ac:dyDescent="0.25">
      <c r="A1189">
        <v>2497</v>
      </c>
      <c r="B1189" t="s">
        <v>2465</v>
      </c>
      <c r="C1189" s="74" t="s">
        <v>2466</v>
      </c>
      <c r="D1189" s="79" t="s">
        <v>47</v>
      </c>
      <c r="E1189">
        <v>6</v>
      </c>
      <c r="F1189" s="75">
        <v>-86847.6</v>
      </c>
    </row>
    <row r="1190" spans="1:6" x14ac:dyDescent="0.25">
      <c r="A1190">
        <v>2500</v>
      </c>
      <c r="B1190" t="s">
        <v>2467</v>
      </c>
      <c r="C1190" s="74" t="s">
        <v>2468</v>
      </c>
      <c r="D1190" s="79" t="s">
        <v>47</v>
      </c>
      <c r="E1190">
        <v>6</v>
      </c>
      <c r="F1190" s="75">
        <v>220646.67</v>
      </c>
    </row>
    <row r="1191" spans="1:6" x14ac:dyDescent="0.25">
      <c r="A1191">
        <v>2502</v>
      </c>
      <c r="B1191" t="s">
        <v>2469</v>
      </c>
      <c r="C1191" s="74" t="s">
        <v>2470</v>
      </c>
      <c r="D1191" s="79" t="s">
        <v>47</v>
      </c>
      <c r="E1191">
        <v>6</v>
      </c>
      <c r="F1191" s="75">
        <v>540992.72</v>
      </c>
    </row>
    <row r="1192" spans="1:6" x14ac:dyDescent="0.25">
      <c r="A1192">
        <v>2504</v>
      </c>
      <c r="B1192" t="s">
        <v>2471</v>
      </c>
      <c r="C1192" s="74" t="s">
        <v>2472</v>
      </c>
      <c r="D1192" s="79" t="s">
        <v>47</v>
      </c>
      <c r="E1192">
        <v>6</v>
      </c>
      <c r="F1192" s="75">
        <v>13790.98</v>
      </c>
    </row>
    <row r="1193" spans="1:6" x14ac:dyDescent="0.25">
      <c r="A1193">
        <v>2506</v>
      </c>
      <c r="B1193" t="s">
        <v>2473</v>
      </c>
      <c r="C1193" s="74" t="s">
        <v>2474</v>
      </c>
      <c r="D1193" s="79" t="s">
        <v>47</v>
      </c>
      <c r="E1193">
        <v>6</v>
      </c>
      <c r="F1193" s="75">
        <v>1075.29</v>
      </c>
    </row>
    <row r="1194" spans="1:6" x14ac:dyDescent="0.25">
      <c r="A1194">
        <v>2508</v>
      </c>
      <c r="B1194" t="s">
        <v>2475</v>
      </c>
      <c r="C1194" s="74" t="s">
        <v>2476</v>
      </c>
      <c r="D1194" s="79" t="s">
        <v>47</v>
      </c>
      <c r="E1194">
        <v>6</v>
      </c>
      <c r="F1194" s="75">
        <v>3723.17</v>
      </c>
    </row>
    <row r="1195" spans="1:6" x14ac:dyDescent="0.25">
      <c r="A1195">
        <v>2510</v>
      </c>
      <c r="B1195" t="s">
        <v>2477</v>
      </c>
      <c r="C1195" s="74" t="s">
        <v>2478</v>
      </c>
      <c r="D1195" s="79" t="s">
        <v>47</v>
      </c>
      <c r="E1195">
        <v>6</v>
      </c>
      <c r="F1195">
        <v>222.97</v>
      </c>
    </row>
    <row r="1196" spans="1:6" x14ac:dyDescent="0.25">
      <c r="A1196">
        <v>2512</v>
      </c>
      <c r="B1196" t="s">
        <v>2479</v>
      </c>
      <c r="C1196" s="74" t="s">
        <v>2480</v>
      </c>
      <c r="D1196" s="79" t="s">
        <v>47</v>
      </c>
      <c r="E1196">
        <v>6</v>
      </c>
      <c r="F1196" s="75">
        <v>2227.11</v>
      </c>
    </row>
    <row r="1197" spans="1:6" x14ac:dyDescent="0.25">
      <c r="A1197">
        <v>2518</v>
      </c>
      <c r="B1197" t="s">
        <v>2481</v>
      </c>
      <c r="C1197" s="74" t="s">
        <v>2482</v>
      </c>
      <c r="D1197" s="79" t="s">
        <v>47</v>
      </c>
      <c r="E1197">
        <v>6</v>
      </c>
      <c r="F1197" s="75">
        <v>-14543837.33</v>
      </c>
    </row>
    <row r="1198" spans="1:6" x14ac:dyDescent="0.25">
      <c r="A1198">
        <v>2520</v>
      </c>
      <c r="B1198" t="s">
        <v>2483</v>
      </c>
      <c r="C1198" s="74" t="s">
        <v>2484</v>
      </c>
      <c r="D1198" s="79" t="s">
        <v>47</v>
      </c>
      <c r="E1198">
        <v>6</v>
      </c>
      <c r="F1198" s="75">
        <v>-20281494.120000001</v>
      </c>
    </row>
    <row r="1199" spans="1:6" x14ac:dyDescent="0.25">
      <c r="A1199">
        <v>2522</v>
      </c>
      <c r="B1199" t="s">
        <v>2485</v>
      </c>
      <c r="C1199" s="74" t="s">
        <v>2486</v>
      </c>
      <c r="D1199" s="79" t="s">
        <v>47</v>
      </c>
      <c r="E1199">
        <v>6</v>
      </c>
      <c r="F1199" s="75">
        <v>-577770.52</v>
      </c>
    </row>
    <row r="1200" spans="1:6" x14ac:dyDescent="0.25">
      <c r="A1200">
        <v>2524</v>
      </c>
      <c r="B1200" t="s">
        <v>2487</v>
      </c>
      <c r="C1200" s="74" t="s">
        <v>2488</v>
      </c>
      <c r="D1200" s="79" t="s">
        <v>47</v>
      </c>
      <c r="E1200">
        <v>6</v>
      </c>
      <c r="F1200" s="75">
        <v>-1060353.03</v>
      </c>
    </row>
    <row r="1201" spans="1:6" x14ac:dyDescent="0.25">
      <c r="A1201">
        <v>2526</v>
      </c>
      <c r="B1201" t="s">
        <v>2489</v>
      </c>
      <c r="C1201" s="74" t="s">
        <v>2490</v>
      </c>
      <c r="D1201" s="79" t="s">
        <v>47</v>
      </c>
      <c r="E1201">
        <v>6</v>
      </c>
      <c r="F1201" s="75">
        <v>-327801.83</v>
      </c>
    </row>
    <row r="1202" spans="1:6" x14ac:dyDescent="0.25">
      <c r="A1202">
        <v>2528</v>
      </c>
      <c r="B1202" t="s">
        <v>2491</v>
      </c>
      <c r="C1202" s="74" t="s">
        <v>2492</v>
      </c>
      <c r="D1202" s="79" t="s">
        <v>47</v>
      </c>
      <c r="E1202">
        <v>6</v>
      </c>
      <c r="F1202" s="75">
        <v>-268092.74</v>
      </c>
    </row>
    <row r="1203" spans="1:6" x14ac:dyDescent="0.25">
      <c r="A1203">
        <v>2530</v>
      </c>
      <c r="B1203" t="s">
        <v>2493</v>
      </c>
      <c r="C1203" s="74" t="s">
        <v>2494</v>
      </c>
      <c r="D1203" s="79" t="s">
        <v>47</v>
      </c>
      <c r="E1203">
        <v>6</v>
      </c>
      <c r="F1203" s="75">
        <v>-310990.40999999997</v>
      </c>
    </row>
    <row r="1204" spans="1:6" x14ac:dyDescent="0.25">
      <c r="A1204">
        <v>2533</v>
      </c>
      <c r="B1204" t="s">
        <v>2495</v>
      </c>
      <c r="C1204" s="74" t="s">
        <v>2496</v>
      </c>
      <c r="D1204" s="79" t="s">
        <v>47</v>
      </c>
      <c r="E1204">
        <v>6</v>
      </c>
      <c r="F1204" s="75">
        <v>1158394.8600000001</v>
      </c>
    </row>
    <row r="1205" spans="1:6" x14ac:dyDescent="0.25">
      <c r="A1205">
        <v>2535</v>
      </c>
      <c r="B1205" t="s">
        <v>2497</v>
      </c>
      <c r="C1205" s="74" t="s">
        <v>2498</v>
      </c>
      <c r="D1205" s="79" t="s">
        <v>47</v>
      </c>
      <c r="E1205">
        <v>6</v>
      </c>
      <c r="F1205" s="75">
        <v>2845393.13</v>
      </c>
    </row>
    <row r="1206" spans="1:6" x14ac:dyDescent="0.25">
      <c r="A1206">
        <v>2537</v>
      </c>
      <c r="B1206" t="s">
        <v>2499</v>
      </c>
      <c r="C1206" s="74" t="s">
        <v>2500</v>
      </c>
      <c r="D1206" s="79" t="s">
        <v>47</v>
      </c>
      <c r="E1206">
        <v>6</v>
      </c>
      <c r="F1206" s="75">
        <v>72402.67</v>
      </c>
    </row>
    <row r="1207" spans="1:6" x14ac:dyDescent="0.25">
      <c r="A1207">
        <v>2539</v>
      </c>
      <c r="B1207" t="s">
        <v>2501</v>
      </c>
      <c r="C1207" s="74" t="s">
        <v>2502</v>
      </c>
      <c r="D1207" s="79" t="s">
        <v>47</v>
      </c>
      <c r="E1207">
        <v>6</v>
      </c>
      <c r="F1207" s="75">
        <v>5645.25</v>
      </c>
    </row>
    <row r="1208" spans="1:6" x14ac:dyDescent="0.25">
      <c r="A1208">
        <v>2541</v>
      </c>
      <c r="B1208" t="s">
        <v>2503</v>
      </c>
      <c r="C1208" s="74" t="s">
        <v>2504</v>
      </c>
      <c r="D1208" s="79" t="s">
        <v>47</v>
      </c>
      <c r="E1208">
        <v>6</v>
      </c>
      <c r="F1208" s="75">
        <v>19546.55</v>
      </c>
    </row>
    <row r="1209" spans="1:6" x14ac:dyDescent="0.25">
      <c r="A1209">
        <v>2543</v>
      </c>
      <c r="B1209" t="s">
        <v>2505</v>
      </c>
      <c r="C1209" s="74" t="s">
        <v>2506</v>
      </c>
      <c r="D1209" s="79" t="s">
        <v>47</v>
      </c>
      <c r="E1209">
        <v>6</v>
      </c>
      <c r="F1209" s="75">
        <v>1170.6199999999999</v>
      </c>
    </row>
    <row r="1210" spans="1:6" x14ac:dyDescent="0.25">
      <c r="A1210">
        <v>2545</v>
      </c>
      <c r="B1210" t="s">
        <v>2507</v>
      </c>
      <c r="C1210" s="74" t="s">
        <v>2508</v>
      </c>
      <c r="D1210" s="79" t="s">
        <v>47</v>
      </c>
      <c r="E1210">
        <v>6</v>
      </c>
      <c r="F1210" s="75">
        <v>11692.32</v>
      </c>
    </row>
    <row r="1211" spans="1:6" x14ac:dyDescent="0.25">
      <c r="A1211">
        <v>2551</v>
      </c>
      <c r="B1211" t="s">
        <v>2509</v>
      </c>
      <c r="C1211" s="74" t="s">
        <v>2510</v>
      </c>
      <c r="D1211" s="79" t="s">
        <v>47</v>
      </c>
      <c r="E1211">
        <v>6</v>
      </c>
      <c r="F1211" s="75">
        <v>-14881602.23</v>
      </c>
    </row>
    <row r="1212" spans="1:6" x14ac:dyDescent="0.25">
      <c r="A1212">
        <v>2553</v>
      </c>
      <c r="B1212" t="s">
        <v>2511</v>
      </c>
      <c r="C1212" s="74" t="s">
        <v>2512</v>
      </c>
      <c r="D1212" s="79" t="s">
        <v>47</v>
      </c>
      <c r="E1212">
        <v>6</v>
      </c>
      <c r="F1212" s="75">
        <v>-72182787</v>
      </c>
    </row>
    <row r="1213" spans="1:6" x14ac:dyDescent="0.25">
      <c r="A1213">
        <v>2555</v>
      </c>
      <c r="B1213" t="s">
        <v>2513</v>
      </c>
      <c r="C1213" s="74" t="s">
        <v>2514</v>
      </c>
      <c r="D1213" s="79" t="s">
        <v>47</v>
      </c>
      <c r="E1213">
        <v>6</v>
      </c>
      <c r="F1213" s="75">
        <v>-419762.77</v>
      </c>
    </row>
    <row r="1214" spans="1:6" x14ac:dyDescent="0.25">
      <c r="A1214">
        <v>2557</v>
      </c>
      <c r="B1214" t="s">
        <v>2515</v>
      </c>
      <c r="C1214" s="74" t="s">
        <v>2516</v>
      </c>
      <c r="D1214" s="79" t="s">
        <v>47</v>
      </c>
      <c r="E1214">
        <v>6</v>
      </c>
      <c r="F1214" s="75">
        <v>-184941.81</v>
      </c>
    </row>
    <row r="1215" spans="1:6" x14ac:dyDescent="0.25">
      <c r="A1215">
        <v>2559</v>
      </c>
      <c r="B1215" t="s">
        <v>2517</v>
      </c>
      <c r="C1215" s="74" t="s">
        <v>2518</v>
      </c>
      <c r="D1215" s="79" t="s">
        <v>47</v>
      </c>
      <c r="E1215">
        <v>6</v>
      </c>
      <c r="F1215" s="75">
        <v>-6234.4</v>
      </c>
    </row>
    <row r="1216" spans="1:6" x14ac:dyDescent="0.25">
      <c r="A1216">
        <v>2561</v>
      </c>
      <c r="B1216" t="s">
        <v>2519</v>
      </c>
      <c r="C1216" s="74" t="s">
        <v>2520</v>
      </c>
      <c r="D1216" s="79" t="s">
        <v>47</v>
      </c>
      <c r="E1216">
        <v>6</v>
      </c>
      <c r="F1216" s="75">
        <v>-46298.46</v>
      </c>
    </row>
    <row r="1217" spans="1:6" x14ac:dyDescent="0.25">
      <c r="A1217">
        <v>2563</v>
      </c>
      <c r="B1217" t="s">
        <v>2521</v>
      </c>
      <c r="C1217" s="74" t="s">
        <v>2522</v>
      </c>
      <c r="D1217" s="79" t="s">
        <v>47</v>
      </c>
      <c r="E1217">
        <v>6</v>
      </c>
      <c r="F1217" s="75">
        <v>-35536.61</v>
      </c>
    </row>
    <row r="1218" spans="1:6" x14ac:dyDescent="0.25">
      <c r="A1218">
        <v>2569</v>
      </c>
      <c r="B1218" t="s">
        <v>2523</v>
      </c>
      <c r="C1218" s="74" t="s">
        <v>2524</v>
      </c>
      <c r="D1218" s="79" t="s">
        <v>47</v>
      </c>
      <c r="E1218">
        <v>6</v>
      </c>
      <c r="F1218" s="75">
        <v>-793738.05</v>
      </c>
    </row>
    <row r="1219" spans="1:6" x14ac:dyDescent="0.25">
      <c r="A1219">
        <v>2571</v>
      </c>
      <c r="B1219" t="s">
        <v>2525</v>
      </c>
      <c r="C1219" s="74" t="s">
        <v>2526</v>
      </c>
      <c r="D1219" s="79" t="s">
        <v>47</v>
      </c>
      <c r="E1219">
        <v>6</v>
      </c>
      <c r="F1219" s="75">
        <v>-1322260.2</v>
      </c>
    </row>
    <row r="1220" spans="1:6" x14ac:dyDescent="0.25">
      <c r="A1220">
        <v>2573</v>
      </c>
      <c r="B1220" t="s">
        <v>2527</v>
      </c>
      <c r="C1220" s="74" t="s">
        <v>2528</v>
      </c>
      <c r="D1220" s="79" t="s">
        <v>47</v>
      </c>
      <c r="E1220">
        <v>6</v>
      </c>
      <c r="F1220" s="75">
        <v>-293555.52</v>
      </c>
    </row>
    <row r="1221" spans="1:6" x14ac:dyDescent="0.25">
      <c r="A1221">
        <v>2575</v>
      </c>
      <c r="B1221" t="s">
        <v>2529</v>
      </c>
      <c r="C1221" s="74" t="s">
        <v>2530</v>
      </c>
      <c r="D1221" s="79" t="s">
        <v>47</v>
      </c>
      <c r="E1221">
        <v>6</v>
      </c>
      <c r="F1221" s="75">
        <v>-4202850.96</v>
      </c>
    </row>
    <row r="1222" spans="1:6" x14ac:dyDescent="0.25">
      <c r="A1222">
        <v>2577</v>
      </c>
      <c r="B1222" t="s">
        <v>2531</v>
      </c>
      <c r="C1222" s="74" t="s">
        <v>2532</v>
      </c>
      <c r="D1222" s="79" t="s">
        <v>47</v>
      </c>
      <c r="E1222">
        <v>6</v>
      </c>
      <c r="F1222" s="75">
        <v>-192999.96</v>
      </c>
    </row>
    <row r="1223" spans="1:6" x14ac:dyDescent="0.25">
      <c r="A1223">
        <v>2579</v>
      </c>
      <c r="B1223" t="s">
        <v>2533</v>
      </c>
      <c r="C1223" s="74" t="s">
        <v>2534</v>
      </c>
      <c r="D1223" s="79" t="s">
        <v>47</v>
      </c>
      <c r="E1223">
        <v>6</v>
      </c>
      <c r="F1223" s="75">
        <v>-153333.35999999999</v>
      </c>
    </row>
    <row r="1224" spans="1:6" x14ac:dyDescent="0.25">
      <c r="A1224">
        <v>2581</v>
      </c>
      <c r="B1224" t="s">
        <v>2535</v>
      </c>
      <c r="C1224" s="74" t="s">
        <v>2536</v>
      </c>
      <c r="D1224" s="79" t="s">
        <v>47</v>
      </c>
      <c r="E1224">
        <v>6</v>
      </c>
      <c r="F1224" s="75">
        <v>-444059.83</v>
      </c>
    </row>
    <row r="1225" spans="1:6" x14ac:dyDescent="0.25">
      <c r="A1225">
        <v>2588</v>
      </c>
      <c r="B1225" t="s">
        <v>2537</v>
      </c>
      <c r="C1225" s="74" t="s">
        <v>2538</v>
      </c>
      <c r="D1225" s="79" t="s">
        <v>3042</v>
      </c>
      <c r="E1225">
        <v>6</v>
      </c>
      <c r="F1225" s="75">
        <v>2356616.61</v>
      </c>
    </row>
    <row r="1226" spans="1:6" x14ac:dyDescent="0.25">
      <c r="A1226">
        <v>2590</v>
      </c>
      <c r="B1226" t="s">
        <v>2539</v>
      </c>
      <c r="C1226" s="74" t="s">
        <v>2540</v>
      </c>
      <c r="D1226" s="79" t="s">
        <v>3042</v>
      </c>
      <c r="E1226">
        <v>6</v>
      </c>
      <c r="F1226" s="75">
        <v>664660.97</v>
      </c>
    </row>
    <row r="1227" spans="1:6" x14ac:dyDescent="0.25">
      <c r="A1227">
        <v>2592</v>
      </c>
      <c r="B1227" t="s">
        <v>2541</v>
      </c>
      <c r="C1227" s="74" t="s">
        <v>2542</v>
      </c>
      <c r="D1227" s="79" t="s">
        <v>3042</v>
      </c>
      <c r="E1227">
        <v>6</v>
      </c>
      <c r="F1227" s="75">
        <v>5129.6499999999996</v>
      </c>
    </row>
    <row r="1228" spans="1:6" x14ac:dyDescent="0.25">
      <c r="A1228">
        <v>2594</v>
      </c>
      <c r="B1228" t="s">
        <v>2543</v>
      </c>
      <c r="C1228" s="74" t="s">
        <v>2544</v>
      </c>
      <c r="D1228" s="79" t="s">
        <v>3042</v>
      </c>
      <c r="E1228">
        <v>6</v>
      </c>
      <c r="F1228" s="75">
        <v>21833.51</v>
      </c>
    </row>
    <row r="1229" spans="1:6" x14ac:dyDescent="0.25">
      <c r="A1229">
        <v>2596</v>
      </c>
      <c r="B1229" t="s">
        <v>2545</v>
      </c>
      <c r="C1229" s="74" t="s">
        <v>2546</v>
      </c>
      <c r="D1229" s="79" t="s">
        <v>3042</v>
      </c>
      <c r="E1229">
        <v>6</v>
      </c>
      <c r="F1229" s="75">
        <v>1145.24</v>
      </c>
    </row>
    <row r="1230" spans="1:6" x14ac:dyDescent="0.25">
      <c r="A1230">
        <v>2598</v>
      </c>
      <c r="B1230" t="s">
        <v>2547</v>
      </c>
      <c r="C1230" s="74" t="s">
        <v>2548</v>
      </c>
      <c r="D1230" s="79" t="s">
        <v>3042</v>
      </c>
      <c r="E1230">
        <v>6</v>
      </c>
      <c r="F1230" s="75">
        <v>3343.5</v>
      </c>
    </row>
    <row r="1231" spans="1:6" x14ac:dyDescent="0.25">
      <c r="A1231">
        <v>2600</v>
      </c>
      <c r="B1231" t="s">
        <v>2549</v>
      </c>
      <c r="C1231" s="74" t="s">
        <v>2550</v>
      </c>
      <c r="D1231" s="79" t="s">
        <v>3042</v>
      </c>
      <c r="E1231">
        <v>6</v>
      </c>
      <c r="F1231">
        <v>846.2</v>
      </c>
    </row>
    <row r="1232" spans="1:6" x14ac:dyDescent="0.25">
      <c r="A1232">
        <v>2603</v>
      </c>
      <c r="B1232" t="s">
        <v>2551</v>
      </c>
      <c r="C1232" s="74" t="s">
        <v>2552</v>
      </c>
      <c r="D1232" s="79" t="s">
        <v>3042</v>
      </c>
      <c r="E1232">
        <v>6</v>
      </c>
      <c r="F1232" s="75">
        <v>1595.71</v>
      </c>
    </row>
    <row r="1233" spans="1:6" x14ac:dyDescent="0.25">
      <c r="A1233">
        <v>2605</v>
      </c>
      <c r="B1233" t="s">
        <v>2553</v>
      </c>
      <c r="C1233" s="74" t="s">
        <v>2554</v>
      </c>
      <c r="D1233" s="79" t="s">
        <v>3042</v>
      </c>
      <c r="E1233">
        <v>6</v>
      </c>
      <c r="F1233" s="75">
        <v>8026.53</v>
      </c>
    </row>
    <row r="1234" spans="1:6" x14ac:dyDescent="0.25">
      <c r="A1234">
        <v>2608</v>
      </c>
      <c r="B1234" t="s">
        <v>2555</v>
      </c>
      <c r="C1234" s="74" t="s">
        <v>2556</v>
      </c>
      <c r="D1234" s="79" t="s">
        <v>3042</v>
      </c>
      <c r="E1234">
        <v>6</v>
      </c>
      <c r="F1234" s="75">
        <v>34174</v>
      </c>
    </row>
    <row r="1235" spans="1:6" x14ac:dyDescent="0.25">
      <c r="A1235">
        <v>2610</v>
      </c>
      <c r="B1235" t="s">
        <v>2557</v>
      </c>
      <c r="C1235" s="74" t="s">
        <v>2558</v>
      </c>
      <c r="D1235" s="79" t="s">
        <v>3042</v>
      </c>
      <c r="E1235">
        <v>6</v>
      </c>
      <c r="F1235">
        <v>41.43</v>
      </c>
    </row>
    <row r="1236" spans="1:6" x14ac:dyDescent="0.25">
      <c r="A1236">
        <v>2613</v>
      </c>
      <c r="B1236" t="s">
        <v>2559</v>
      </c>
      <c r="C1236" s="74" t="s">
        <v>2560</v>
      </c>
      <c r="D1236" s="79" t="s">
        <v>3042</v>
      </c>
      <c r="E1236">
        <v>6</v>
      </c>
      <c r="F1236" s="75">
        <v>30000</v>
      </c>
    </row>
    <row r="1237" spans="1:6" x14ac:dyDescent="0.25">
      <c r="A1237">
        <v>2615</v>
      </c>
      <c r="B1237" t="s">
        <v>2561</v>
      </c>
      <c r="C1237" s="74" t="s">
        <v>2562</v>
      </c>
      <c r="D1237" s="79" t="s">
        <v>3042</v>
      </c>
      <c r="E1237">
        <v>6</v>
      </c>
      <c r="F1237" s="75">
        <v>3870.71</v>
      </c>
    </row>
    <row r="1238" spans="1:6" x14ac:dyDescent="0.25">
      <c r="A1238">
        <v>2617</v>
      </c>
      <c r="B1238" t="s">
        <v>2563</v>
      </c>
      <c r="C1238" s="74" t="s">
        <v>2564</v>
      </c>
      <c r="D1238" s="79" t="s">
        <v>3042</v>
      </c>
      <c r="E1238">
        <v>6</v>
      </c>
      <c r="F1238">
        <v>27.72</v>
      </c>
    </row>
    <row r="1239" spans="1:6" x14ac:dyDescent="0.25">
      <c r="A1239">
        <v>2620</v>
      </c>
      <c r="B1239" t="s">
        <v>2565</v>
      </c>
      <c r="C1239" s="74" t="s">
        <v>2566</v>
      </c>
      <c r="D1239" s="79" t="s">
        <v>3042</v>
      </c>
      <c r="E1239">
        <v>6</v>
      </c>
      <c r="F1239" s="75">
        <v>1650083.24</v>
      </c>
    </row>
    <row r="1240" spans="1:6" x14ac:dyDescent="0.25">
      <c r="A1240">
        <v>2622</v>
      </c>
      <c r="B1240" t="s">
        <v>2567</v>
      </c>
      <c r="C1240" s="74" t="s">
        <v>2568</v>
      </c>
      <c r="D1240" s="79" t="s">
        <v>3042</v>
      </c>
      <c r="E1240">
        <v>6</v>
      </c>
      <c r="F1240" s="75">
        <v>159341.93</v>
      </c>
    </row>
    <row r="1241" spans="1:6" x14ac:dyDescent="0.25">
      <c r="A1241">
        <v>2624</v>
      </c>
      <c r="B1241" t="s">
        <v>2569</v>
      </c>
      <c r="C1241" s="74" t="s">
        <v>2570</v>
      </c>
      <c r="D1241" s="79" t="s">
        <v>3042</v>
      </c>
      <c r="E1241">
        <v>6</v>
      </c>
      <c r="F1241" s="75">
        <v>39786.379999999997</v>
      </c>
    </row>
    <row r="1242" spans="1:6" x14ac:dyDescent="0.25">
      <c r="A1242">
        <v>2626</v>
      </c>
      <c r="B1242" t="s">
        <v>2571</v>
      </c>
      <c r="C1242" s="74" t="s">
        <v>2572</v>
      </c>
      <c r="D1242" s="79" t="s">
        <v>3042</v>
      </c>
      <c r="E1242">
        <v>6</v>
      </c>
      <c r="F1242" s="75">
        <v>73145.119999999995</v>
      </c>
    </row>
    <row r="1243" spans="1:6" x14ac:dyDescent="0.25">
      <c r="A1243">
        <v>2628</v>
      </c>
      <c r="B1243" t="s">
        <v>2573</v>
      </c>
      <c r="C1243" s="74" t="s">
        <v>2574</v>
      </c>
      <c r="D1243" s="79" t="s">
        <v>3042</v>
      </c>
      <c r="E1243">
        <v>6</v>
      </c>
      <c r="F1243" s="75">
        <v>35763.68</v>
      </c>
    </row>
    <row r="1244" spans="1:6" x14ac:dyDescent="0.25">
      <c r="A1244">
        <v>2630</v>
      </c>
      <c r="B1244" t="s">
        <v>2575</v>
      </c>
      <c r="C1244" s="74" t="s">
        <v>2576</v>
      </c>
      <c r="D1244" s="79" t="s">
        <v>3042</v>
      </c>
      <c r="E1244">
        <v>6</v>
      </c>
      <c r="F1244" s="75">
        <v>27249.64</v>
      </c>
    </row>
    <row r="1245" spans="1:6" x14ac:dyDescent="0.25">
      <c r="A1245">
        <v>2632</v>
      </c>
      <c r="B1245" t="s">
        <v>2577</v>
      </c>
      <c r="C1245" s="74" t="s">
        <v>2578</v>
      </c>
      <c r="D1245" s="79" t="s">
        <v>3042</v>
      </c>
      <c r="E1245">
        <v>6</v>
      </c>
      <c r="F1245" s="75">
        <v>29689.13</v>
      </c>
    </row>
    <row r="1246" spans="1:6" x14ac:dyDescent="0.25">
      <c r="A1246">
        <v>2638</v>
      </c>
      <c r="B1246" t="s">
        <v>2579</v>
      </c>
      <c r="C1246" s="74" t="s">
        <v>2580</v>
      </c>
      <c r="D1246" s="79" t="s">
        <v>3042</v>
      </c>
      <c r="E1246">
        <v>6</v>
      </c>
      <c r="F1246" s="75">
        <v>8356131.3099999996</v>
      </c>
    </row>
    <row r="1247" spans="1:6" x14ac:dyDescent="0.25">
      <c r="A1247">
        <v>2640</v>
      </c>
      <c r="B1247" t="s">
        <v>2581</v>
      </c>
      <c r="C1247" s="74" t="s">
        <v>2582</v>
      </c>
      <c r="D1247" s="79" t="s">
        <v>3042</v>
      </c>
      <c r="E1247">
        <v>6</v>
      </c>
      <c r="F1247" s="75">
        <v>1224546.03</v>
      </c>
    </row>
    <row r="1248" spans="1:6" x14ac:dyDescent="0.25">
      <c r="A1248">
        <v>2642</v>
      </c>
      <c r="B1248" t="s">
        <v>2583</v>
      </c>
      <c r="C1248" s="74" t="s">
        <v>2584</v>
      </c>
      <c r="D1248" s="79" t="s">
        <v>3042</v>
      </c>
      <c r="E1248">
        <v>6</v>
      </c>
      <c r="F1248" s="75">
        <v>772840.29</v>
      </c>
    </row>
    <row r="1249" spans="1:6" x14ac:dyDescent="0.25">
      <c r="A1249">
        <v>2644</v>
      </c>
      <c r="B1249" t="s">
        <v>2585</v>
      </c>
      <c r="C1249" s="74" t="s">
        <v>2586</v>
      </c>
      <c r="D1249" s="79" t="s">
        <v>3042</v>
      </c>
      <c r="E1249">
        <v>6</v>
      </c>
      <c r="F1249" s="75">
        <v>11140.72</v>
      </c>
    </row>
    <row r="1250" spans="1:6" x14ac:dyDescent="0.25">
      <c r="A1250">
        <v>2646</v>
      </c>
      <c r="B1250" t="s">
        <v>2587</v>
      </c>
      <c r="C1250" s="74" t="s">
        <v>2588</v>
      </c>
      <c r="D1250" s="79" t="s">
        <v>3042</v>
      </c>
      <c r="E1250">
        <v>6</v>
      </c>
      <c r="F1250" s="75">
        <v>3085.92</v>
      </c>
    </row>
    <row r="1251" spans="1:6" x14ac:dyDescent="0.25">
      <c r="A1251">
        <v>2648</v>
      </c>
      <c r="B1251" t="s">
        <v>2589</v>
      </c>
      <c r="C1251" s="74" t="s">
        <v>2590</v>
      </c>
      <c r="D1251" s="79" t="s">
        <v>3042</v>
      </c>
      <c r="E1251">
        <v>6</v>
      </c>
      <c r="F1251" s="75">
        <v>4408.43</v>
      </c>
    </row>
    <row r="1252" spans="1:6" x14ac:dyDescent="0.25">
      <c r="A1252">
        <v>2650</v>
      </c>
      <c r="B1252" t="s">
        <v>2591</v>
      </c>
      <c r="C1252" s="74" t="s">
        <v>2592</v>
      </c>
      <c r="D1252" s="79" t="s">
        <v>3042</v>
      </c>
      <c r="E1252">
        <v>6</v>
      </c>
      <c r="F1252" s="75">
        <v>2992.99</v>
      </c>
    </row>
    <row r="1253" spans="1:6" x14ac:dyDescent="0.25">
      <c r="A1253">
        <v>2653</v>
      </c>
      <c r="B1253" t="s">
        <v>2593</v>
      </c>
      <c r="C1253" s="74" t="s">
        <v>2594</v>
      </c>
      <c r="D1253" s="79" t="s">
        <v>3042</v>
      </c>
      <c r="E1253">
        <v>6</v>
      </c>
      <c r="F1253" s="75">
        <v>30195.02</v>
      </c>
    </row>
    <row r="1254" spans="1:6" x14ac:dyDescent="0.25">
      <c r="A1254">
        <v>2656</v>
      </c>
      <c r="B1254" t="s">
        <v>2595</v>
      </c>
      <c r="C1254" s="74" t="s">
        <v>2596</v>
      </c>
      <c r="D1254" s="79" t="s">
        <v>3042</v>
      </c>
      <c r="E1254">
        <v>6</v>
      </c>
      <c r="F1254" s="75">
        <v>125581.66</v>
      </c>
    </row>
    <row r="1255" spans="1:6" x14ac:dyDescent="0.25">
      <c r="A1255">
        <v>2658</v>
      </c>
      <c r="B1255" t="s">
        <v>2597</v>
      </c>
      <c r="C1255" s="74" t="s">
        <v>2598</v>
      </c>
      <c r="D1255" s="79" t="s">
        <v>3042</v>
      </c>
      <c r="E1255">
        <v>6</v>
      </c>
      <c r="F1255" s="75">
        <v>94659.69</v>
      </c>
    </row>
    <row r="1256" spans="1:6" x14ac:dyDescent="0.25">
      <c r="A1256">
        <v>2837</v>
      </c>
      <c r="B1256" t="s">
        <v>2599</v>
      </c>
      <c r="C1256" s="74" t="s">
        <v>2600</v>
      </c>
      <c r="D1256" s="79" t="s">
        <v>3042</v>
      </c>
      <c r="E1256">
        <v>6</v>
      </c>
      <c r="F1256">
        <v>155.86000000000001</v>
      </c>
    </row>
    <row r="1257" spans="1:6" x14ac:dyDescent="0.25">
      <c r="A1257">
        <v>2840</v>
      </c>
      <c r="B1257" t="s">
        <v>2601</v>
      </c>
      <c r="C1257" s="74" t="s">
        <v>2602</v>
      </c>
      <c r="D1257" s="79" t="s">
        <v>3042</v>
      </c>
      <c r="E1257">
        <v>6</v>
      </c>
      <c r="F1257" s="75">
        <v>541440.18999999994</v>
      </c>
    </row>
    <row r="1258" spans="1:6" x14ac:dyDescent="0.25">
      <c r="A1258">
        <v>2842</v>
      </c>
      <c r="B1258" t="s">
        <v>2603</v>
      </c>
      <c r="C1258" s="74" t="s">
        <v>2604</v>
      </c>
      <c r="D1258" s="79" t="s">
        <v>3042</v>
      </c>
      <c r="E1258">
        <v>6</v>
      </c>
      <c r="F1258">
        <v>104.28</v>
      </c>
    </row>
    <row r="1259" spans="1:6" x14ac:dyDescent="0.25">
      <c r="A1259">
        <v>2845</v>
      </c>
      <c r="B1259" t="s">
        <v>2605</v>
      </c>
      <c r="C1259" s="74" t="s">
        <v>2606</v>
      </c>
      <c r="D1259" s="79" t="s">
        <v>3042</v>
      </c>
      <c r="E1259">
        <v>6</v>
      </c>
      <c r="F1259" s="75">
        <v>2008820.28</v>
      </c>
    </row>
    <row r="1260" spans="1:6" x14ac:dyDescent="0.25">
      <c r="A1260">
        <v>2847</v>
      </c>
      <c r="B1260" t="s">
        <v>2607</v>
      </c>
      <c r="C1260" s="74" t="s">
        <v>2608</v>
      </c>
      <c r="D1260" s="79" t="s">
        <v>3042</v>
      </c>
      <c r="E1260">
        <v>6</v>
      </c>
      <c r="F1260" s="75">
        <v>598356.38</v>
      </c>
    </row>
    <row r="1261" spans="1:6" x14ac:dyDescent="0.25">
      <c r="A1261">
        <v>2849</v>
      </c>
      <c r="B1261" t="s">
        <v>2609</v>
      </c>
      <c r="C1261" s="74" t="s">
        <v>2610</v>
      </c>
      <c r="D1261" s="79" t="s">
        <v>3042</v>
      </c>
      <c r="E1261">
        <v>6</v>
      </c>
      <c r="F1261" s="75">
        <v>153154.89000000001</v>
      </c>
    </row>
    <row r="1262" spans="1:6" x14ac:dyDescent="0.25">
      <c r="A1262">
        <v>2851</v>
      </c>
      <c r="B1262" t="s">
        <v>2611</v>
      </c>
      <c r="C1262" s="74" t="s">
        <v>2612</v>
      </c>
      <c r="D1262" s="79" t="s">
        <v>3042</v>
      </c>
      <c r="E1262">
        <v>6</v>
      </c>
      <c r="F1262" s="75">
        <v>270017.15000000002</v>
      </c>
    </row>
    <row r="1263" spans="1:6" x14ac:dyDescent="0.25">
      <c r="A1263">
        <v>2853</v>
      </c>
      <c r="B1263" t="s">
        <v>2613</v>
      </c>
      <c r="C1263" s="74" t="s">
        <v>2614</v>
      </c>
      <c r="D1263" s="79" t="s">
        <v>3042</v>
      </c>
      <c r="E1263">
        <v>6</v>
      </c>
      <c r="F1263" s="75">
        <v>130964.42</v>
      </c>
    </row>
    <row r="1264" spans="1:6" x14ac:dyDescent="0.25">
      <c r="A1264">
        <v>2855</v>
      </c>
      <c r="B1264" t="s">
        <v>2615</v>
      </c>
      <c r="C1264" s="74" t="s">
        <v>2616</v>
      </c>
      <c r="D1264" s="79" t="s">
        <v>3042</v>
      </c>
      <c r="E1264">
        <v>6</v>
      </c>
      <c r="F1264" s="75">
        <v>91208.59</v>
      </c>
    </row>
    <row r="1265" spans="1:6" x14ac:dyDescent="0.25">
      <c r="A1265">
        <v>2857</v>
      </c>
      <c r="B1265" t="s">
        <v>2617</v>
      </c>
      <c r="C1265" s="74" t="s">
        <v>2618</v>
      </c>
      <c r="D1265" s="79" t="s">
        <v>3042</v>
      </c>
      <c r="E1265">
        <v>6</v>
      </c>
      <c r="F1265" s="75">
        <v>112320.11</v>
      </c>
    </row>
    <row r="1266" spans="1:6" x14ac:dyDescent="0.25">
      <c r="A1266">
        <v>2863</v>
      </c>
      <c r="B1266" t="s">
        <v>2619</v>
      </c>
      <c r="C1266" s="74" t="s">
        <v>2620</v>
      </c>
      <c r="D1266" s="79" t="s">
        <v>3042</v>
      </c>
      <c r="E1266">
        <v>6</v>
      </c>
      <c r="F1266" s="75">
        <v>2081961.94</v>
      </c>
    </row>
    <row r="1267" spans="1:6" x14ac:dyDescent="0.25">
      <c r="A1267">
        <v>3116</v>
      </c>
      <c r="B1267" t="s">
        <v>2621</v>
      </c>
      <c r="C1267" s="74" t="s">
        <v>2622</v>
      </c>
      <c r="D1267" s="79" t="s">
        <v>3042</v>
      </c>
      <c r="E1267">
        <v>6</v>
      </c>
      <c r="F1267" s="75">
        <v>2324926.0299999998</v>
      </c>
    </row>
    <row r="1268" spans="1:6" x14ac:dyDescent="0.25">
      <c r="A1268">
        <v>5332</v>
      </c>
      <c r="B1268" t="s">
        <v>2623</v>
      </c>
      <c r="C1268" s="74" t="s">
        <v>2624</v>
      </c>
      <c r="D1268" s="79" t="s">
        <v>3042</v>
      </c>
      <c r="E1268">
        <v>6</v>
      </c>
      <c r="F1268" s="75">
        <v>1018</v>
      </c>
    </row>
    <row r="1269" spans="1:6" x14ac:dyDescent="0.25">
      <c r="A1269">
        <v>5361</v>
      </c>
      <c r="B1269" t="s">
        <v>2625</v>
      </c>
      <c r="C1269" s="74" t="s">
        <v>2626</v>
      </c>
      <c r="D1269" s="79" t="s">
        <v>3042</v>
      </c>
      <c r="E1269">
        <v>6</v>
      </c>
      <c r="F1269" s="75">
        <v>21507.63</v>
      </c>
    </row>
    <row r="1270" spans="1:6" x14ac:dyDescent="0.25">
      <c r="A1270">
        <v>7076</v>
      </c>
      <c r="B1270" t="s">
        <v>2627</v>
      </c>
      <c r="C1270" s="74" t="s">
        <v>2628</v>
      </c>
      <c r="D1270" s="79" t="s">
        <v>3042</v>
      </c>
      <c r="E1270">
        <v>6</v>
      </c>
      <c r="F1270">
        <v>156.47999999999999</v>
      </c>
    </row>
    <row r="1271" spans="1:6" x14ac:dyDescent="0.25">
      <c r="A1271">
        <v>7254</v>
      </c>
      <c r="B1271" t="s">
        <v>2629</v>
      </c>
      <c r="C1271" s="74" t="s">
        <v>2630</v>
      </c>
      <c r="D1271" s="79" t="s">
        <v>3042</v>
      </c>
      <c r="E1271">
        <v>6</v>
      </c>
      <c r="F1271" s="75">
        <v>1137830.01</v>
      </c>
    </row>
    <row r="1272" spans="1:6" x14ac:dyDescent="0.25">
      <c r="A1272">
        <v>8506</v>
      </c>
      <c r="B1272" t="s">
        <v>2631</v>
      </c>
      <c r="C1272" s="74" t="s">
        <v>2632</v>
      </c>
      <c r="D1272" s="79" t="s">
        <v>3042</v>
      </c>
      <c r="E1272">
        <v>6</v>
      </c>
      <c r="F1272" s="75">
        <v>2318</v>
      </c>
    </row>
    <row r="1273" spans="1:6" x14ac:dyDescent="0.25">
      <c r="A1273">
        <v>8731</v>
      </c>
      <c r="B1273" t="s">
        <v>2633</v>
      </c>
      <c r="C1273" s="74" t="s">
        <v>2634</v>
      </c>
      <c r="D1273" s="79" t="s">
        <v>3042</v>
      </c>
      <c r="E1273">
        <v>6</v>
      </c>
      <c r="F1273" s="75">
        <v>6502.14</v>
      </c>
    </row>
    <row r="1274" spans="1:6" x14ac:dyDescent="0.25">
      <c r="A1274">
        <v>8739</v>
      </c>
      <c r="B1274" t="s">
        <v>2635</v>
      </c>
      <c r="C1274" s="74" t="s">
        <v>2636</v>
      </c>
      <c r="D1274" s="79" t="s">
        <v>3042</v>
      </c>
      <c r="E1274">
        <v>6</v>
      </c>
      <c r="F1274" s="75">
        <v>8404.8799999999992</v>
      </c>
    </row>
    <row r="1275" spans="1:6" x14ac:dyDescent="0.25">
      <c r="A1275">
        <v>8742</v>
      </c>
      <c r="B1275" t="s">
        <v>2637</v>
      </c>
      <c r="C1275" s="74" t="s">
        <v>2638</v>
      </c>
      <c r="D1275" s="79" t="s">
        <v>3042</v>
      </c>
      <c r="E1275">
        <v>6</v>
      </c>
      <c r="F1275" s="75">
        <v>2432.1</v>
      </c>
    </row>
    <row r="1276" spans="1:6" x14ac:dyDescent="0.25">
      <c r="A1276">
        <v>8748</v>
      </c>
      <c r="B1276" t="s">
        <v>2639</v>
      </c>
      <c r="C1276" s="74" t="s">
        <v>2640</v>
      </c>
      <c r="D1276" s="79" t="s">
        <v>3042</v>
      </c>
      <c r="E1276">
        <v>6</v>
      </c>
      <c r="F1276" s="75">
        <v>7336.21</v>
      </c>
    </row>
    <row r="1277" spans="1:6" x14ac:dyDescent="0.25">
      <c r="A1277">
        <v>8755</v>
      </c>
      <c r="B1277" t="s">
        <v>2641</v>
      </c>
      <c r="C1277" s="74" t="s">
        <v>2642</v>
      </c>
      <c r="D1277" s="79" t="s">
        <v>3042</v>
      </c>
      <c r="E1277">
        <v>6</v>
      </c>
      <c r="F1277">
        <v>594</v>
      </c>
    </row>
    <row r="1278" spans="1:6" x14ac:dyDescent="0.25">
      <c r="A1278">
        <v>8764</v>
      </c>
      <c r="B1278" t="s">
        <v>2643</v>
      </c>
      <c r="C1278" s="74" t="s">
        <v>2644</v>
      </c>
      <c r="D1278" s="79" t="s">
        <v>3042</v>
      </c>
      <c r="E1278">
        <v>6</v>
      </c>
      <c r="F1278" s="75">
        <v>4168891.92</v>
      </c>
    </row>
    <row r="1279" spans="1:6" x14ac:dyDescent="0.25">
      <c r="A1279">
        <v>8941</v>
      </c>
      <c r="B1279" t="s">
        <v>2645</v>
      </c>
      <c r="C1279" s="74" t="s">
        <v>2646</v>
      </c>
      <c r="D1279" s="79" t="s">
        <v>3042</v>
      </c>
      <c r="E1279">
        <v>6</v>
      </c>
      <c r="F1279" s="75">
        <v>1198690.1599999999</v>
      </c>
    </row>
    <row r="1280" spans="1:6" x14ac:dyDescent="0.25">
      <c r="A1280">
        <v>9118</v>
      </c>
      <c r="B1280" t="s">
        <v>2647</v>
      </c>
      <c r="C1280" s="74" t="s">
        <v>2648</v>
      </c>
      <c r="D1280" s="79" t="s">
        <v>3042</v>
      </c>
      <c r="E1280">
        <v>6</v>
      </c>
      <c r="F1280" s="75">
        <v>98039.39</v>
      </c>
    </row>
    <row r="1281" spans="1:6" x14ac:dyDescent="0.25">
      <c r="A1281">
        <v>9298</v>
      </c>
      <c r="B1281" t="s">
        <v>2649</v>
      </c>
      <c r="C1281" s="74" t="s">
        <v>2650</v>
      </c>
      <c r="D1281" s="79" t="s">
        <v>3042</v>
      </c>
      <c r="E1281">
        <v>6</v>
      </c>
      <c r="F1281" s="75">
        <v>18706798.359999999</v>
      </c>
    </row>
    <row r="1282" spans="1:6" x14ac:dyDescent="0.25">
      <c r="A1282">
        <v>9475</v>
      </c>
      <c r="B1282" t="s">
        <v>2651</v>
      </c>
      <c r="C1282" s="74" t="s">
        <v>2652</v>
      </c>
      <c r="D1282" s="79" t="s">
        <v>3042</v>
      </c>
      <c r="E1282">
        <v>6</v>
      </c>
      <c r="F1282" s="75">
        <v>12300058.5</v>
      </c>
    </row>
    <row r="1283" spans="1:6" x14ac:dyDescent="0.25">
      <c r="A1283">
        <v>9681</v>
      </c>
      <c r="B1283" t="s">
        <v>2653</v>
      </c>
      <c r="C1283" s="74" t="s">
        <v>2654</v>
      </c>
      <c r="D1283" s="79" t="s">
        <v>3042</v>
      </c>
      <c r="E1283">
        <v>6</v>
      </c>
      <c r="F1283" s="75">
        <v>10166657.99</v>
      </c>
    </row>
    <row r="1284" spans="1:6" x14ac:dyDescent="0.25">
      <c r="A1284">
        <v>9683</v>
      </c>
      <c r="B1284" t="s">
        <v>2655</v>
      </c>
      <c r="C1284" s="74" t="s">
        <v>2656</v>
      </c>
      <c r="D1284" s="79" t="s">
        <v>3042</v>
      </c>
      <c r="E1284">
        <v>6</v>
      </c>
      <c r="F1284">
        <v>263.77</v>
      </c>
    </row>
    <row r="1285" spans="1:6" x14ac:dyDescent="0.25">
      <c r="A1285">
        <v>9685</v>
      </c>
      <c r="B1285" t="s">
        <v>2657</v>
      </c>
      <c r="C1285" s="74" t="s">
        <v>2658</v>
      </c>
      <c r="D1285" s="79" t="s">
        <v>3042</v>
      </c>
      <c r="E1285">
        <v>6</v>
      </c>
      <c r="F1285" s="75">
        <v>21207.51</v>
      </c>
    </row>
    <row r="1286" spans="1:6" x14ac:dyDescent="0.25">
      <c r="A1286">
        <v>9687</v>
      </c>
      <c r="B1286" t="s">
        <v>2659</v>
      </c>
      <c r="C1286" s="74" t="s">
        <v>2660</v>
      </c>
      <c r="D1286" s="79" t="s">
        <v>3042</v>
      </c>
      <c r="E1286">
        <v>6</v>
      </c>
      <c r="F1286" s="75">
        <v>3161607.23</v>
      </c>
    </row>
    <row r="1287" spans="1:6" x14ac:dyDescent="0.25">
      <c r="A1287">
        <v>9689</v>
      </c>
      <c r="B1287" t="s">
        <v>2661</v>
      </c>
      <c r="C1287" s="74" t="s">
        <v>2662</v>
      </c>
      <c r="D1287" s="79" t="s">
        <v>3042</v>
      </c>
      <c r="E1287">
        <v>6</v>
      </c>
      <c r="F1287" s="75">
        <v>115781.25</v>
      </c>
    </row>
    <row r="1288" spans="1:6" x14ac:dyDescent="0.25">
      <c r="A1288">
        <v>9691</v>
      </c>
      <c r="B1288" t="s">
        <v>2663</v>
      </c>
      <c r="C1288" s="74" t="s">
        <v>2664</v>
      </c>
      <c r="D1288" s="79" t="s">
        <v>3042</v>
      </c>
      <c r="E1288">
        <v>6</v>
      </c>
      <c r="F1288" s="75">
        <v>2785094.25</v>
      </c>
    </row>
    <row r="1289" spans="1:6" x14ac:dyDescent="0.25">
      <c r="A1289">
        <v>9697</v>
      </c>
      <c r="B1289" t="s">
        <v>2665</v>
      </c>
      <c r="C1289" s="74" t="s">
        <v>2666</v>
      </c>
      <c r="D1289" s="79" t="s">
        <v>3042</v>
      </c>
      <c r="E1289">
        <v>6</v>
      </c>
      <c r="F1289" s="75">
        <v>3256.95</v>
      </c>
    </row>
    <row r="1290" spans="1:6" x14ac:dyDescent="0.25">
      <c r="A1290">
        <v>9699</v>
      </c>
      <c r="B1290" t="s">
        <v>2667</v>
      </c>
      <c r="C1290" s="74" t="s">
        <v>2668</v>
      </c>
      <c r="D1290" s="79" t="s">
        <v>3042</v>
      </c>
      <c r="E1290">
        <v>6</v>
      </c>
      <c r="F1290" s="75">
        <v>8032741.8899999997</v>
      </c>
    </row>
    <row r="1291" spans="1:6" x14ac:dyDescent="0.25">
      <c r="A1291">
        <v>9706</v>
      </c>
      <c r="B1291" t="s">
        <v>2669</v>
      </c>
      <c r="C1291" s="74" t="s">
        <v>2670</v>
      </c>
      <c r="D1291" s="79" t="s">
        <v>3051</v>
      </c>
      <c r="E1291">
        <v>6</v>
      </c>
      <c r="F1291" s="75">
        <v>24655619.359999999</v>
      </c>
    </row>
    <row r="1292" spans="1:6" x14ac:dyDescent="0.25">
      <c r="A1292">
        <v>9919</v>
      </c>
      <c r="B1292" t="s">
        <v>2671</v>
      </c>
      <c r="C1292" s="74" t="s">
        <v>2672</v>
      </c>
      <c r="D1292" s="79" t="s">
        <v>3051</v>
      </c>
      <c r="E1292">
        <v>6</v>
      </c>
      <c r="F1292" s="75">
        <v>1352029.11</v>
      </c>
    </row>
    <row r="1293" spans="1:6" x14ac:dyDescent="0.25">
      <c r="A1293">
        <v>10121</v>
      </c>
      <c r="B1293" t="s">
        <v>2673</v>
      </c>
      <c r="C1293" s="74" t="s">
        <v>2674</v>
      </c>
      <c r="D1293" s="79" t="s">
        <v>3051</v>
      </c>
      <c r="E1293">
        <v>6</v>
      </c>
      <c r="F1293" s="75">
        <v>1119157.31</v>
      </c>
    </row>
    <row r="1294" spans="1:6" x14ac:dyDescent="0.25">
      <c r="A1294">
        <v>10303</v>
      </c>
      <c r="B1294" t="s">
        <v>2675</v>
      </c>
      <c r="C1294" s="74" t="s">
        <v>2676</v>
      </c>
      <c r="D1294" s="79" t="s">
        <v>3051</v>
      </c>
      <c r="E1294">
        <v>6</v>
      </c>
      <c r="F1294" s="75">
        <v>665181.76</v>
      </c>
    </row>
    <row r="1295" spans="1:6" x14ac:dyDescent="0.25">
      <c r="A1295">
        <v>10510</v>
      </c>
      <c r="B1295" t="s">
        <v>2677</v>
      </c>
      <c r="C1295" s="74" t="s">
        <v>2678</v>
      </c>
      <c r="D1295" s="79" t="s">
        <v>3051</v>
      </c>
      <c r="E1295">
        <v>6</v>
      </c>
      <c r="F1295" s="75">
        <v>59605.84</v>
      </c>
    </row>
    <row r="1296" spans="1:6" x14ac:dyDescent="0.25">
      <c r="A1296">
        <v>10562</v>
      </c>
      <c r="B1296" t="s">
        <v>2679</v>
      </c>
      <c r="C1296" s="74" t="s">
        <v>2680</v>
      </c>
      <c r="D1296" s="79" t="s">
        <v>3051</v>
      </c>
      <c r="E1296">
        <v>6</v>
      </c>
      <c r="F1296" s="75">
        <v>2393637.19</v>
      </c>
    </row>
    <row r="1297" spans="1:6" x14ac:dyDescent="0.25">
      <c r="A1297">
        <v>10768</v>
      </c>
      <c r="B1297" t="s">
        <v>2681</v>
      </c>
      <c r="C1297" s="74" t="s">
        <v>2682</v>
      </c>
      <c r="D1297" s="79" t="s">
        <v>3051</v>
      </c>
      <c r="E1297">
        <v>6</v>
      </c>
      <c r="F1297" s="75">
        <v>1061164.6499999999</v>
      </c>
    </row>
    <row r="1298" spans="1:6" x14ac:dyDescent="0.25">
      <c r="A1298">
        <v>10976</v>
      </c>
      <c r="B1298" t="s">
        <v>2162</v>
      </c>
      <c r="C1298" s="74" t="s">
        <v>2683</v>
      </c>
      <c r="D1298" s="79" t="s">
        <v>3051</v>
      </c>
      <c r="E1298">
        <v>6</v>
      </c>
      <c r="F1298" s="75">
        <v>3199332.14</v>
      </c>
    </row>
    <row r="1299" spans="1:6" x14ac:dyDescent="0.25">
      <c r="A1299">
        <v>11184</v>
      </c>
      <c r="B1299" t="s">
        <v>2684</v>
      </c>
      <c r="C1299" s="74" t="s">
        <v>2685</v>
      </c>
      <c r="D1299" s="79" t="s">
        <v>3051</v>
      </c>
      <c r="E1299">
        <v>6</v>
      </c>
      <c r="F1299" s="75">
        <v>293636.64</v>
      </c>
    </row>
    <row r="1300" spans="1:6" x14ac:dyDescent="0.25">
      <c r="A1300">
        <v>11386</v>
      </c>
      <c r="B1300" t="s">
        <v>2686</v>
      </c>
      <c r="C1300" s="74" t="s">
        <v>2687</v>
      </c>
      <c r="D1300" s="79" t="s">
        <v>3051</v>
      </c>
      <c r="E1300">
        <v>6</v>
      </c>
      <c r="F1300" s="75">
        <v>2042894.04</v>
      </c>
    </row>
    <row r="1301" spans="1:6" x14ac:dyDescent="0.25">
      <c r="A1301">
        <v>11589</v>
      </c>
      <c r="B1301" t="s">
        <v>2688</v>
      </c>
      <c r="C1301" s="74" t="s">
        <v>2689</v>
      </c>
      <c r="D1301" s="79" t="s">
        <v>3051</v>
      </c>
      <c r="E1301">
        <v>6</v>
      </c>
      <c r="F1301" s="75">
        <v>1234251.42</v>
      </c>
    </row>
    <row r="1302" spans="1:6" x14ac:dyDescent="0.25">
      <c r="A1302">
        <v>11795</v>
      </c>
      <c r="B1302" t="s">
        <v>2690</v>
      </c>
      <c r="C1302" s="74" t="s">
        <v>2691</v>
      </c>
      <c r="D1302" s="79" t="s">
        <v>3051</v>
      </c>
      <c r="E1302">
        <v>6</v>
      </c>
      <c r="F1302" s="75">
        <v>1492039.92</v>
      </c>
    </row>
    <row r="1303" spans="1:6" x14ac:dyDescent="0.25">
      <c r="A1303">
        <v>11986</v>
      </c>
      <c r="B1303" t="s">
        <v>2692</v>
      </c>
      <c r="C1303" s="74" t="s">
        <v>2693</v>
      </c>
      <c r="D1303" s="79" t="s">
        <v>3051</v>
      </c>
      <c r="E1303">
        <v>6</v>
      </c>
      <c r="F1303" s="75">
        <v>34184.410000000003</v>
      </c>
    </row>
    <row r="1304" spans="1:6" x14ac:dyDescent="0.25">
      <c r="A1304">
        <v>11998</v>
      </c>
      <c r="B1304" t="s">
        <v>2694</v>
      </c>
      <c r="C1304" s="74" t="s">
        <v>2695</v>
      </c>
      <c r="D1304" s="79" t="s">
        <v>3051</v>
      </c>
      <c r="E1304">
        <v>6</v>
      </c>
      <c r="F1304" s="75">
        <v>20345.25</v>
      </c>
    </row>
    <row r="1305" spans="1:6" x14ac:dyDescent="0.25">
      <c r="A1305">
        <v>12004</v>
      </c>
      <c r="B1305" t="s">
        <v>2696</v>
      </c>
      <c r="C1305" s="74" t="s">
        <v>2697</v>
      </c>
      <c r="D1305" s="79" t="s">
        <v>3051</v>
      </c>
      <c r="E1305">
        <v>6</v>
      </c>
      <c r="F1305" s="75">
        <v>495067.69</v>
      </c>
    </row>
    <row r="1306" spans="1:6" x14ac:dyDescent="0.25">
      <c r="A1306">
        <v>12207</v>
      </c>
      <c r="B1306" t="s">
        <v>2698</v>
      </c>
      <c r="C1306" s="74" t="s">
        <v>2699</v>
      </c>
      <c r="D1306" s="79" t="s">
        <v>3051</v>
      </c>
      <c r="E1306">
        <v>6</v>
      </c>
      <c r="F1306" s="75">
        <v>2006309.39</v>
      </c>
    </row>
    <row r="1307" spans="1:6" x14ac:dyDescent="0.25">
      <c r="A1307">
        <v>12442</v>
      </c>
      <c r="B1307" t="s">
        <v>2700</v>
      </c>
      <c r="C1307" s="74" t="s">
        <v>2701</v>
      </c>
      <c r="D1307" s="79" t="s">
        <v>3051</v>
      </c>
      <c r="E1307">
        <v>6</v>
      </c>
      <c r="F1307" s="75">
        <v>600777.94999999995</v>
      </c>
    </row>
    <row r="1308" spans="1:6" x14ac:dyDescent="0.25">
      <c r="A1308">
        <v>12637</v>
      </c>
      <c r="B1308" t="s">
        <v>2702</v>
      </c>
      <c r="C1308" s="74" t="s">
        <v>2703</v>
      </c>
      <c r="D1308" s="79" t="s">
        <v>3051</v>
      </c>
      <c r="E1308">
        <v>6</v>
      </c>
      <c r="F1308" s="75">
        <v>17865.22</v>
      </c>
    </row>
    <row r="1309" spans="1:6" x14ac:dyDescent="0.25">
      <c r="A1309">
        <v>12840</v>
      </c>
      <c r="B1309" t="s">
        <v>2704</v>
      </c>
      <c r="C1309" s="74" t="s">
        <v>2705</v>
      </c>
      <c r="D1309" s="79" t="s">
        <v>3051</v>
      </c>
      <c r="E1309">
        <v>6</v>
      </c>
      <c r="F1309" s="75">
        <v>49172.2</v>
      </c>
    </row>
    <row r="1310" spans="1:6" x14ac:dyDescent="0.25">
      <c r="A1310">
        <v>13023</v>
      </c>
      <c r="B1310" t="s">
        <v>2706</v>
      </c>
      <c r="C1310" s="74" t="s">
        <v>2707</v>
      </c>
      <c r="D1310" s="79" t="s">
        <v>3051</v>
      </c>
      <c r="E1310">
        <v>6</v>
      </c>
      <c r="F1310" s="75">
        <v>1029180.29</v>
      </c>
    </row>
    <row r="1311" spans="1:6" x14ac:dyDescent="0.25">
      <c r="A1311">
        <v>13222</v>
      </c>
      <c r="B1311" t="s">
        <v>2708</v>
      </c>
      <c r="C1311" s="74" t="s">
        <v>2709</v>
      </c>
      <c r="D1311" s="79" t="s">
        <v>3051</v>
      </c>
      <c r="E1311">
        <v>6</v>
      </c>
      <c r="F1311" s="75">
        <v>2366566.8199999998</v>
      </c>
    </row>
    <row r="1312" spans="1:6" x14ac:dyDescent="0.25">
      <c r="A1312">
        <v>13400</v>
      </c>
      <c r="B1312" t="s">
        <v>2710</v>
      </c>
      <c r="C1312" s="74" t="s">
        <v>2711</v>
      </c>
      <c r="D1312" s="79" t="s">
        <v>3051</v>
      </c>
      <c r="E1312">
        <v>6</v>
      </c>
      <c r="F1312" s="75">
        <v>221783.44</v>
      </c>
    </row>
    <row r="1313" spans="1:6" x14ac:dyDescent="0.25">
      <c r="A1313">
        <v>13581</v>
      </c>
      <c r="B1313" t="s">
        <v>2712</v>
      </c>
      <c r="C1313" s="74" t="s">
        <v>2713</v>
      </c>
      <c r="D1313" s="79" t="s">
        <v>3051</v>
      </c>
      <c r="E1313">
        <v>6</v>
      </c>
      <c r="F1313" s="75">
        <v>142516.07999999999</v>
      </c>
    </row>
    <row r="1314" spans="1:6" x14ac:dyDescent="0.25">
      <c r="A1314">
        <v>13764</v>
      </c>
      <c r="B1314" t="s">
        <v>2714</v>
      </c>
      <c r="C1314" s="74" t="s">
        <v>2715</v>
      </c>
      <c r="D1314" s="79" t="s">
        <v>3051</v>
      </c>
      <c r="E1314">
        <v>6</v>
      </c>
      <c r="F1314" s="75">
        <v>788576.1</v>
      </c>
    </row>
    <row r="1315" spans="1:6" x14ac:dyDescent="0.25">
      <c r="A1315">
        <v>13965</v>
      </c>
      <c r="B1315" t="s">
        <v>2716</v>
      </c>
      <c r="C1315" s="74" t="s">
        <v>2717</v>
      </c>
      <c r="D1315" s="79" t="s">
        <v>3051</v>
      </c>
      <c r="E1315">
        <v>6</v>
      </c>
      <c r="F1315" s="75">
        <v>1063628.1100000001</v>
      </c>
    </row>
    <row r="1316" spans="1:6" x14ac:dyDescent="0.25">
      <c r="A1316">
        <v>14171</v>
      </c>
      <c r="B1316" t="s">
        <v>2718</v>
      </c>
      <c r="C1316" s="74" t="s">
        <v>2719</v>
      </c>
      <c r="D1316" s="79" t="s">
        <v>3051</v>
      </c>
      <c r="E1316">
        <v>6</v>
      </c>
      <c r="F1316" s="75">
        <v>535800.39</v>
      </c>
    </row>
    <row r="1317" spans="1:6" x14ac:dyDescent="0.25">
      <c r="A1317">
        <v>14563</v>
      </c>
      <c r="B1317" t="s">
        <v>2720</v>
      </c>
      <c r="C1317" s="74" t="s">
        <v>2721</v>
      </c>
      <c r="D1317" s="79" t="s">
        <v>3051</v>
      </c>
      <c r="E1317">
        <v>6</v>
      </c>
      <c r="F1317" s="75">
        <v>341528.37</v>
      </c>
    </row>
    <row r="1318" spans="1:6" x14ac:dyDescent="0.25">
      <c r="A1318">
        <v>14742</v>
      </c>
      <c r="B1318" t="s">
        <v>2722</v>
      </c>
      <c r="C1318" s="74" t="s">
        <v>2723</v>
      </c>
      <c r="D1318" s="79" t="s">
        <v>3051</v>
      </c>
      <c r="E1318">
        <v>6</v>
      </c>
      <c r="F1318" s="75">
        <v>131568.20000000001</v>
      </c>
    </row>
    <row r="1319" spans="1:6" x14ac:dyDescent="0.25">
      <c r="A1319">
        <v>14923</v>
      </c>
      <c r="B1319" t="s">
        <v>2724</v>
      </c>
      <c r="C1319" s="74" t="s">
        <v>2725</v>
      </c>
      <c r="D1319" s="79" t="s">
        <v>3051</v>
      </c>
      <c r="E1319">
        <v>6</v>
      </c>
      <c r="F1319" s="75">
        <v>278987.62</v>
      </c>
    </row>
    <row r="1320" spans="1:6" x14ac:dyDescent="0.25">
      <c r="A1320">
        <v>15100</v>
      </c>
      <c r="B1320" t="s">
        <v>2726</v>
      </c>
      <c r="C1320" s="74" t="s">
        <v>2727</v>
      </c>
      <c r="D1320" s="79" t="s">
        <v>3051</v>
      </c>
      <c r="E1320">
        <v>6</v>
      </c>
      <c r="F1320" s="75">
        <v>15408.13</v>
      </c>
    </row>
    <row r="1321" spans="1:6" x14ac:dyDescent="0.25">
      <c r="A1321">
        <v>15283</v>
      </c>
      <c r="B1321" t="s">
        <v>2728</v>
      </c>
      <c r="C1321" s="74" t="s">
        <v>2729</v>
      </c>
      <c r="D1321" s="79" t="s">
        <v>3051</v>
      </c>
      <c r="E1321">
        <v>6</v>
      </c>
      <c r="F1321" s="75">
        <v>1845874.9</v>
      </c>
    </row>
    <row r="1322" spans="1:6" x14ac:dyDescent="0.25">
      <c r="A1322">
        <v>15469</v>
      </c>
      <c r="B1322" t="s">
        <v>2730</v>
      </c>
      <c r="C1322" s="74" t="s">
        <v>2731</v>
      </c>
      <c r="D1322" s="79" t="s">
        <v>3051</v>
      </c>
      <c r="E1322">
        <v>6</v>
      </c>
      <c r="F1322" s="75">
        <v>469726.82</v>
      </c>
    </row>
    <row r="1323" spans="1:6" x14ac:dyDescent="0.25">
      <c r="A1323">
        <v>15682</v>
      </c>
      <c r="B1323" t="s">
        <v>2732</v>
      </c>
      <c r="C1323" s="74" t="s">
        <v>2733</v>
      </c>
      <c r="D1323" s="79" t="s">
        <v>3051</v>
      </c>
      <c r="E1323">
        <v>6</v>
      </c>
      <c r="F1323" s="75">
        <v>5262.9</v>
      </c>
    </row>
    <row r="1324" spans="1:6" x14ac:dyDescent="0.25">
      <c r="A1324">
        <v>15871</v>
      </c>
      <c r="B1324" t="s">
        <v>2734</v>
      </c>
      <c r="C1324" s="74" t="s">
        <v>2735</v>
      </c>
      <c r="D1324" s="79" t="s">
        <v>3051</v>
      </c>
      <c r="E1324">
        <v>6</v>
      </c>
      <c r="F1324" s="75">
        <v>983529.76</v>
      </c>
    </row>
    <row r="1325" spans="1:6" x14ac:dyDescent="0.25">
      <c r="A1325">
        <v>16098</v>
      </c>
      <c r="B1325" t="s">
        <v>2736</v>
      </c>
      <c r="C1325" s="74" t="s">
        <v>2737</v>
      </c>
      <c r="D1325" s="79" t="s">
        <v>3051</v>
      </c>
      <c r="E1325">
        <v>6</v>
      </c>
      <c r="F1325" s="75">
        <v>1193254.1599999999</v>
      </c>
    </row>
    <row r="1326" spans="1:6" x14ac:dyDescent="0.25">
      <c r="A1326">
        <v>16289</v>
      </c>
      <c r="B1326" t="s">
        <v>2738</v>
      </c>
      <c r="C1326" s="74" t="s">
        <v>2739</v>
      </c>
      <c r="D1326" s="79" t="s">
        <v>3051</v>
      </c>
      <c r="E1326">
        <v>6</v>
      </c>
      <c r="F1326" s="75">
        <v>1139289.73</v>
      </c>
    </row>
    <row r="1327" spans="1:6" x14ac:dyDescent="0.25">
      <c r="A1327">
        <v>16475</v>
      </c>
      <c r="B1327" t="s">
        <v>2740</v>
      </c>
      <c r="C1327" s="74" t="s">
        <v>2741</v>
      </c>
      <c r="D1327" s="79" t="s">
        <v>3051</v>
      </c>
      <c r="E1327">
        <v>6</v>
      </c>
      <c r="F1327" s="75">
        <v>4083753.89</v>
      </c>
    </row>
    <row r="1328" spans="1:6" x14ac:dyDescent="0.25">
      <c r="A1328">
        <v>16674</v>
      </c>
      <c r="B1328" t="s">
        <v>2742</v>
      </c>
      <c r="C1328" s="74" t="s">
        <v>2743</v>
      </c>
      <c r="D1328" s="79" t="s">
        <v>3051</v>
      </c>
      <c r="E1328">
        <v>6</v>
      </c>
      <c r="F1328" s="75">
        <v>1298057.26</v>
      </c>
    </row>
    <row r="1329" spans="1:6" x14ac:dyDescent="0.25">
      <c r="A1329">
        <v>16851</v>
      </c>
      <c r="B1329" t="s">
        <v>2744</v>
      </c>
      <c r="C1329" s="74" t="s">
        <v>2745</v>
      </c>
      <c r="D1329" s="79" t="s">
        <v>3054</v>
      </c>
      <c r="E1329">
        <v>6</v>
      </c>
      <c r="F1329" s="75">
        <v>4287.2</v>
      </c>
    </row>
    <row r="1330" spans="1:6" x14ac:dyDescent="0.25">
      <c r="A1330">
        <v>17030</v>
      </c>
      <c r="B1330" t="s">
        <v>2746</v>
      </c>
      <c r="C1330" s="74" t="s">
        <v>2747</v>
      </c>
      <c r="D1330" s="79" t="s">
        <v>3051</v>
      </c>
      <c r="E1330">
        <v>6</v>
      </c>
      <c r="F1330" s="75">
        <v>5828.61</v>
      </c>
    </row>
    <row r="1331" spans="1:6" x14ac:dyDescent="0.25">
      <c r="A1331">
        <v>17227</v>
      </c>
      <c r="B1331" t="s">
        <v>2748</v>
      </c>
      <c r="C1331" s="74" t="s">
        <v>2749</v>
      </c>
      <c r="D1331" s="79" t="s">
        <v>3051</v>
      </c>
      <c r="E1331">
        <v>6</v>
      </c>
      <c r="F1331" s="75">
        <v>58837.84</v>
      </c>
    </row>
    <row r="1332" spans="1:6" x14ac:dyDescent="0.25">
      <c r="A1332">
        <v>17412</v>
      </c>
      <c r="B1332" t="s">
        <v>2750</v>
      </c>
      <c r="C1332" s="74" t="s">
        <v>2751</v>
      </c>
      <c r="D1332" s="79" t="s">
        <v>3051</v>
      </c>
      <c r="E1332">
        <v>6</v>
      </c>
      <c r="F1332" s="75">
        <v>1383707.79</v>
      </c>
    </row>
    <row r="1333" spans="1:6" x14ac:dyDescent="0.25">
      <c r="A1333">
        <v>17925</v>
      </c>
      <c r="B1333" t="s">
        <v>2752</v>
      </c>
      <c r="C1333" s="74" t="s">
        <v>2753</v>
      </c>
      <c r="D1333" s="79" t="s">
        <v>3051</v>
      </c>
      <c r="E1333">
        <v>6</v>
      </c>
      <c r="F1333" s="75">
        <v>2494407.84</v>
      </c>
    </row>
    <row r="1334" spans="1:6" x14ac:dyDescent="0.25">
      <c r="A1334">
        <v>18153</v>
      </c>
      <c r="B1334" t="s">
        <v>2754</v>
      </c>
      <c r="C1334" s="74" t="s">
        <v>2755</v>
      </c>
      <c r="D1334" s="79" t="s">
        <v>3051</v>
      </c>
      <c r="E1334">
        <v>6</v>
      </c>
      <c r="F1334" s="75">
        <v>470817.28000000003</v>
      </c>
    </row>
    <row r="1335" spans="1:6" x14ac:dyDescent="0.25">
      <c r="A1335">
        <v>18409</v>
      </c>
      <c r="B1335" t="s">
        <v>2756</v>
      </c>
      <c r="C1335" s="74" t="s">
        <v>2757</v>
      </c>
      <c r="D1335" s="79" t="s">
        <v>3051</v>
      </c>
      <c r="E1335">
        <v>6</v>
      </c>
      <c r="F1335" s="75">
        <v>45432.98</v>
      </c>
    </row>
    <row r="1336" spans="1:6" x14ac:dyDescent="0.25">
      <c r="A1336">
        <v>18633</v>
      </c>
      <c r="B1336" t="s">
        <v>2758</v>
      </c>
      <c r="C1336" s="74" t="s">
        <v>2759</v>
      </c>
      <c r="D1336" s="79" t="s">
        <v>3051</v>
      </c>
      <c r="E1336">
        <v>6</v>
      </c>
      <c r="F1336" s="75">
        <v>95577.54</v>
      </c>
    </row>
    <row r="1337" spans="1:6" x14ac:dyDescent="0.25">
      <c r="A1337">
        <v>18868</v>
      </c>
      <c r="B1337" t="s">
        <v>2760</v>
      </c>
      <c r="C1337" s="74" t="s">
        <v>2761</v>
      </c>
      <c r="D1337" s="79" t="s">
        <v>3054</v>
      </c>
      <c r="E1337">
        <v>6</v>
      </c>
      <c r="F1337" s="75">
        <v>80372.479999999996</v>
      </c>
    </row>
    <row r="1338" spans="1:6" x14ac:dyDescent="0.25">
      <c r="A1338">
        <v>19047</v>
      </c>
      <c r="B1338" t="s">
        <v>204</v>
      </c>
      <c r="C1338" s="74" t="s">
        <v>2762</v>
      </c>
      <c r="D1338" s="79" t="s">
        <v>3051</v>
      </c>
      <c r="E1338">
        <v>6</v>
      </c>
      <c r="F1338" s="75">
        <v>694575.5</v>
      </c>
    </row>
    <row r="1339" spans="1:6" x14ac:dyDescent="0.25">
      <c r="A1339">
        <v>19224</v>
      </c>
      <c r="B1339" t="s">
        <v>2763</v>
      </c>
      <c r="C1339" s="74" t="s">
        <v>2764</v>
      </c>
      <c r="D1339" s="79" t="s">
        <v>3051</v>
      </c>
      <c r="E1339">
        <v>6</v>
      </c>
      <c r="F1339" s="75">
        <v>2374071.9700000002</v>
      </c>
    </row>
    <row r="1340" spans="1:6" x14ac:dyDescent="0.25">
      <c r="A1340">
        <v>19409</v>
      </c>
      <c r="B1340" t="s">
        <v>2765</v>
      </c>
      <c r="C1340" s="74" t="s">
        <v>2766</v>
      </c>
      <c r="D1340" s="79" t="s">
        <v>3051</v>
      </c>
      <c r="E1340">
        <v>6</v>
      </c>
      <c r="F1340" s="75">
        <v>146613.73000000001</v>
      </c>
    </row>
    <row r="1341" spans="1:6" x14ac:dyDescent="0.25">
      <c r="A1341">
        <v>19605</v>
      </c>
      <c r="B1341" t="s">
        <v>2767</v>
      </c>
      <c r="C1341" s="74" t="s">
        <v>2768</v>
      </c>
      <c r="D1341" s="79" t="s">
        <v>3051</v>
      </c>
      <c r="E1341">
        <v>6</v>
      </c>
      <c r="F1341" s="75">
        <v>97525.29</v>
      </c>
    </row>
    <row r="1342" spans="1:6" x14ac:dyDescent="0.25">
      <c r="A1342">
        <v>19788</v>
      </c>
      <c r="B1342" t="s">
        <v>2769</v>
      </c>
      <c r="C1342" s="74" t="s">
        <v>2770</v>
      </c>
      <c r="D1342" s="79" t="s">
        <v>3051</v>
      </c>
      <c r="E1342">
        <v>6</v>
      </c>
      <c r="F1342" s="75">
        <v>819266.96</v>
      </c>
    </row>
    <row r="1343" spans="1:6" x14ac:dyDescent="0.25">
      <c r="A1343">
        <v>19969</v>
      </c>
      <c r="B1343" t="s">
        <v>2771</v>
      </c>
      <c r="C1343" s="74" t="s">
        <v>2772</v>
      </c>
      <c r="D1343" s="79" t="s">
        <v>3051</v>
      </c>
      <c r="E1343">
        <v>6</v>
      </c>
      <c r="F1343" s="75">
        <v>2291614.13</v>
      </c>
    </row>
    <row r="1344" spans="1:6" x14ac:dyDescent="0.25">
      <c r="A1344">
        <v>20171</v>
      </c>
      <c r="B1344" t="s">
        <v>2773</v>
      </c>
      <c r="C1344" s="74" t="s">
        <v>2774</v>
      </c>
      <c r="D1344" s="79" t="s">
        <v>3051</v>
      </c>
      <c r="E1344">
        <v>6</v>
      </c>
      <c r="F1344" s="75">
        <v>205739.49</v>
      </c>
    </row>
    <row r="1345" spans="1:6" x14ac:dyDescent="0.25">
      <c r="A1345">
        <v>20361</v>
      </c>
      <c r="B1345" t="s">
        <v>2775</v>
      </c>
      <c r="C1345" s="74" t="s">
        <v>2776</v>
      </c>
      <c r="D1345" s="79" t="s">
        <v>3051</v>
      </c>
      <c r="E1345">
        <v>6</v>
      </c>
      <c r="F1345" s="75">
        <v>143174.32</v>
      </c>
    </row>
    <row r="1346" spans="1:6" x14ac:dyDescent="0.25">
      <c r="A1346">
        <v>20576</v>
      </c>
      <c r="B1346" t="s">
        <v>2777</v>
      </c>
      <c r="C1346" s="74" t="s">
        <v>2778</v>
      </c>
      <c r="D1346" s="79" t="s">
        <v>3051</v>
      </c>
      <c r="E1346">
        <v>6</v>
      </c>
      <c r="F1346" s="75">
        <v>96089.42</v>
      </c>
    </row>
    <row r="1347" spans="1:6" x14ac:dyDescent="0.25">
      <c r="A1347">
        <v>20757</v>
      </c>
      <c r="B1347" t="s">
        <v>2779</v>
      </c>
      <c r="C1347" s="74" t="s">
        <v>2780</v>
      </c>
      <c r="D1347" s="79" t="s">
        <v>3051</v>
      </c>
      <c r="E1347">
        <v>6</v>
      </c>
      <c r="F1347" s="75">
        <v>987293.66</v>
      </c>
    </row>
    <row r="1348" spans="1:6" x14ac:dyDescent="0.25">
      <c r="A1348">
        <v>20949</v>
      </c>
      <c r="B1348" t="s">
        <v>2781</v>
      </c>
      <c r="C1348" s="74" t="s">
        <v>2782</v>
      </c>
      <c r="D1348" s="79" t="s">
        <v>3054</v>
      </c>
      <c r="E1348">
        <v>6</v>
      </c>
      <c r="F1348" s="75">
        <v>333451.65000000002</v>
      </c>
    </row>
    <row r="1349" spans="1:6" x14ac:dyDescent="0.25">
      <c r="A1349">
        <v>20957</v>
      </c>
      <c r="B1349" t="s">
        <v>2783</v>
      </c>
      <c r="C1349" s="74" t="s">
        <v>2784</v>
      </c>
      <c r="D1349" s="79" t="s">
        <v>3054</v>
      </c>
      <c r="E1349">
        <v>6</v>
      </c>
      <c r="F1349" s="75">
        <v>184749.76</v>
      </c>
    </row>
    <row r="1350" spans="1:6" x14ac:dyDescent="0.25">
      <c r="A1350">
        <v>21134</v>
      </c>
      <c r="B1350" t="s">
        <v>2785</v>
      </c>
      <c r="C1350" s="74" t="s">
        <v>2786</v>
      </c>
      <c r="D1350" s="79" t="s">
        <v>3054</v>
      </c>
      <c r="E1350">
        <v>6</v>
      </c>
      <c r="F1350" s="75">
        <v>520411.74</v>
      </c>
    </row>
    <row r="1351" spans="1:6" x14ac:dyDescent="0.25">
      <c r="A1351">
        <v>21314</v>
      </c>
      <c r="B1351" t="s">
        <v>2787</v>
      </c>
      <c r="C1351" s="74" t="s">
        <v>2788</v>
      </c>
      <c r="D1351" s="79" t="s">
        <v>3054</v>
      </c>
      <c r="E1351">
        <v>6</v>
      </c>
      <c r="F1351" s="75">
        <v>654626.06999999995</v>
      </c>
    </row>
    <row r="1352" spans="1:6" x14ac:dyDescent="0.25">
      <c r="A1352">
        <v>21500</v>
      </c>
      <c r="B1352" t="s">
        <v>2789</v>
      </c>
      <c r="C1352" s="74" t="s">
        <v>2790</v>
      </c>
      <c r="D1352" s="79" t="s">
        <v>3054</v>
      </c>
      <c r="E1352">
        <v>6</v>
      </c>
      <c r="F1352" s="75">
        <v>24042.080000000002</v>
      </c>
    </row>
    <row r="1353" spans="1:6" x14ac:dyDescent="0.25">
      <c r="A1353">
        <v>21504</v>
      </c>
      <c r="B1353" t="s">
        <v>2791</v>
      </c>
      <c r="C1353" s="74" t="s">
        <v>2792</v>
      </c>
      <c r="D1353" s="79" t="s">
        <v>3051</v>
      </c>
      <c r="E1353">
        <v>6</v>
      </c>
      <c r="F1353" s="75">
        <v>1139459.51</v>
      </c>
    </row>
    <row r="1354" spans="1:6" x14ac:dyDescent="0.25">
      <c r="A1354">
        <v>21506</v>
      </c>
      <c r="B1354" t="s">
        <v>2793</v>
      </c>
      <c r="C1354" s="74" t="s">
        <v>2794</v>
      </c>
      <c r="D1354" s="79" t="s">
        <v>3051</v>
      </c>
      <c r="E1354">
        <v>6</v>
      </c>
      <c r="F1354" s="75">
        <v>45947.89</v>
      </c>
    </row>
    <row r="1355" spans="1:6" x14ac:dyDescent="0.25">
      <c r="A1355">
        <v>21523</v>
      </c>
      <c r="B1355" t="s">
        <v>2795</v>
      </c>
      <c r="C1355" s="74" t="s">
        <v>2796</v>
      </c>
      <c r="D1355" s="79" t="s">
        <v>3051</v>
      </c>
      <c r="E1355">
        <v>6</v>
      </c>
      <c r="F1355" s="75">
        <v>20421.09</v>
      </c>
    </row>
    <row r="1356" spans="1:6" x14ac:dyDescent="0.25">
      <c r="A1356">
        <v>21530</v>
      </c>
      <c r="B1356" t="s">
        <v>2797</v>
      </c>
      <c r="C1356" s="74" t="s">
        <v>2798</v>
      </c>
      <c r="D1356" s="79" t="s">
        <v>3058</v>
      </c>
      <c r="E1356">
        <v>6</v>
      </c>
      <c r="F1356" s="75">
        <v>-64812.56</v>
      </c>
    </row>
    <row r="1357" spans="1:6" x14ac:dyDescent="0.25">
      <c r="A1357">
        <v>21707</v>
      </c>
      <c r="B1357" t="s">
        <v>2799</v>
      </c>
      <c r="C1357" s="74" t="s">
        <v>2800</v>
      </c>
      <c r="D1357" s="79" t="s">
        <v>3058</v>
      </c>
      <c r="E1357">
        <v>6</v>
      </c>
      <c r="F1357" s="75">
        <v>-117834.54</v>
      </c>
    </row>
    <row r="1358" spans="1:6" x14ac:dyDescent="0.25">
      <c r="A1358">
        <v>21709</v>
      </c>
      <c r="B1358" t="s">
        <v>2801</v>
      </c>
      <c r="C1358" s="74" t="s">
        <v>2802</v>
      </c>
      <c r="D1358" s="79" t="s">
        <v>3058</v>
      </c>
      <c r="E1358">
        <v>6</v>
      </c>
      <c r="F1358" s="75">
        <v>-509215.27</v>
      </c>
    </row>
    <row r="1359" spans="1:6" x14ac:dyDescent="0.25">
      <c r="A1359">
        <v>21711</v>
      </c>
      <c r="B1359" t="s">
        <v>2803</v>
      </c>
      <c r="C1359" s="74" t="s">
        <v>2804</v>
      </c>
      <c r="D1359" s="79" t="s">
        <v>3058</v>
      </c>
      <c r="E1359">
        <v>6</v>
      </c>
      <c r="F1359" s="75">
        <v>-164012.44</v>
      </c>
    </row>
    <row r="1360" spans="1:6" x14ac:dyDescent="0.25">
      <c r="A1360">
        <v>21714</v>
      </c>
      <c r="B1360" t="s">
        <v>2805</v>
      </c>
      <c r="C1360" s="74" t="s">
        <v>2806</v>
      </c>
      <c r="D1360" s="79" t="s">
        <v>3058</v>
      </c>
      <c r="E1360">
        <v>6</v>
      </c>
      <c r="F1360" s="75">
        <v>-332421.56</v>
      </c>
    </row>
    <row r="1361" spans="1:6" x14ac:dyDescent="0.25">
      <c r="A1361">
        <v>21716</v>
      </c>
      <c r="B1361" t="s">
        <v>2807</v>
      </c>
      <c r="C1361" s="74" t="s">
        <v>2808</v>
      </c>
      <c r="D1361" s="79" t="s">
        <v>3058</v>
      </c>
      <c r="E1361">
        <v>6</v>
      </c>
      <c r="F1361" s="75">
        <v>-86674.69</v>
      </c>
    </row>
    <row r="1362" spans="1:6" x14ac:dyDescent="0.25">
      <c r="A1362">
        <v>21718</v>
      </c>
      <c r="B1362" t="s">
        <v>2809</v>
      </c>
      <c r="C1362" s="74" t="s">
        <v>2810</v>
      </c>
      <c r="D1362" s="79" t="s">
        <v>3058</v>
      </c>
      <c r="E1362">
        <v>6</v>
      </c>
      <c r="F1362">
        <v>-300</v>
      </c>
    </row>
    <row r="1363" spans="1:6" x14ac:dyDescent="0.25">
      <c r="A1363">
        <v>21720</v>
      </c>
      <c r="B1363" t="s">
        <v>2811</v>
      </c>
      <c r="C1363" s="74" t="s">
        <v>2812</v>
      </c>
      <c r="D1363" s="79" t="s">
        <v>3058</v>
      </c>
      <c r="E1363">
        <v>6</v>
      </c>
      <c r="F1363" s="75">
        <v>-75882.62</v>
      </c>
    </row>
    <row r="1364" spans="1:6" x14ac:dyDescent="0.25">
      <c r="A1364">
        <v>21722</v>
      </c>
      <c r="B1364" t="s">
        <v>2813</v>
      </c>
      <c r="C1364" s="74" t="s">
        <v>2814</v>
      </c>
      <c r="D1364" s="79" t="s">
        <v>3058</v>
      </c>
      <c r="E1364">
        <v>6</v>
      </c>
      <c r="F1364" s="75">
        <v>-29105.41</v>
      </c>
    </row>
    <row r="1365" spans="1:6" x14ac:dyDescent="0.25">
      <c r="A1365">
        <v>21728</v>
      </c>
      <c r="B1365" t="s">
        <v>2815</v>
      </c>
      <c r="C1365" s="74" t="s">
        <v>2816</v>
      </c>
      <c r="D1365" s="79" t="s">
        <v>3062</v>
      </c>
      <c r="E1365">
        <v>6</v>
      </c>
      <c r="F1365" s="75">
        <v>518655.11</v>
      </c>
    </row>
    <row r="1366" spans="1:6" x14ac:dyDescent="0.25">
      <c r="A1366">
        <v>21731</v>
      </c>
      <c r="B1366" t="s">
        <v>2817</v>
      </c>
      <c r="C1366" s="74" t="s">
        <v>2818</v>
      </c>
      <c r="D1366" s="79" t="s">
        <v>3062</v>
      </c>
      <c r="E1366">
        <v>6</v>
      </c>
      <c r="F1366" s="75">
        <v>103153.06</v>
      </c>
    </row>
    <row r="1367" spans="1:6" x14ac:dyDescent="0.25">
      <c r="A1367">
        <v>21908</v>
      </c>
      <c r="B1367" t="s">
        <v>2819</v>
      </c>
      <c r="C1367" s="74" t="s">
        <v>2820</v>
      </c>
      <c r="D1367" s="79" t="s">
        <v>3062</v>
      </c>
      <c r="E1367">
        <v>6</v>
      </c>
      <c r="F1367" s="75">
        <v>517990.3</v>
      </c>
    </row>
    <row r="1368" spans="1:6" x14ac:dyDescent="0.25">
      <c r="A1368">
        <v>21914</v>
      </c>
      <c r="B1368" t="s">
        <v>2821</v>
      </c>
      <c r="C1368" s="74" t="s">
        <v>2822</v>
      </c>
      <c r="D1368" s="79" t="s">
        <v>3062</v>
      </c>
      <c r="E1368">
        <v>6</v>
      </c>
      <c r="F1368" s="75">
        <v>123930.62</v>
      </c>
    </row>
    <row r="1369" spans="1:6" x14ac:dyDescent="0.25">
      <c r="A1369">
        <v>22096</v>
      </c>
      <c r="B1369" t="s">
        <v>2823</v>
      </c>
      <c r="C1369" s="74" t="s">
        <v>2824</v>
      </c>
      <c r="D1369" s="79" t="s">
        <v>3062</v>
      </c>
      <c r="E1369">
        <v>6</v>
      </c>
      <c r="F1369">
        <v>0</v>
      </c>
    </row>
    <row r="1370" spans="1:6" x14ac:dyDescent="0.25">
      <c r="A1370">
        <v>22274</v>
      </c>
      <c r="B1370" t="s">
        <v>2825</v>
      </c>
      <c r="C1370" s="74" t="s">
        <v>2826</v>
      </c>
      <c r="D1370" s="79" t="s">
        <v>3051</v>
      </c>
      <c r="E1370">
        <v>6</v>
      </c>
      <c r="F1370" s="75">
        <v>136982.51</v>
      </c>
    </row>
    <row r="1371" spans="1:6" x14ac:dyDescent="0.25">
      <c r="A1371">
        <v>22276</v>
      </c>
      <c r="B1371" t="s">
        <v>2827</v>
      </c>
      <c r="C1371" s="74" t="s">
        <v>2828</v>
      </c>
      <c r="D1371" s="79" t="s">
        <v>3051</v>
      </c>
      <c r="E1371">
        <v>6</v>
      </c>
      <c r="F1371" s="75">
        <v>-26203.51</v>
      </c>
    </row>
    <row r="1372" spans="1:6" x14ac:dyDescent="0.25">
      <c r="A1372">
        <v>22278</v>
      </c>
      <c r="B1372" t="s">
        <v>2829</v>
      </c>
      <c r="C1372" s="74" t="s">
        <v>2830</v>
      </c>
      <c r="D1372" s="79" t="s">
        <v>3051</v>
      </c>
      <c r="E1372">
        <v>6</v>
      </c>
      <c r="F1372">
        <v>-0.04</v>
      </c>
    </row>
    <row r="1373" spans="1:6" x14ac:dyDescent="0.25">
      <c r="A1373">
        <v>22280</v>
      </c>
      <c r="B1373" t="s">
        <v>2831</v>
      </c>
      <c r="C1373" s="74" t="s">
        <v>2832</v>
      </c>
      <c r="D1373" s="79" t="s">
        <v>3051</v>
      </c>
      <c r="E1373">
        <v>6</v>
      </c>
      <c r="F1373">
        <v>724.33</v>
      </c>
    </row>
    <row r="1374" spans="1:6" x14ac:dyDescent="0.25">
      <c r="A1374">
        <v>22282</v>
      </c>
      <c r="B1374" t="s">
        <v>2833</v>
      </c>
      <c r="C1374" s="74" t="s">
        <v>2834</v>
      </c>
      <c r="D1374" s="79" t="s">
        <v>3051</v>
      </c>
      <c r="E1374">
        <v>6</v>
      </c>
      <c r="F1374">
        <v>-776.24</v>
      </c>
    </row>
    <row r="1375" spans="1:6" x14ac:dyDescent="0.25">
      <c r="A1375">
        <v>22284</v>
      </c>
      <c r="B1375" t="s">
        <v>2835</v>
      </c>
      <c r="C1375" s="74" t="s">
        <v>2836</v>
      </c>
      <c r="D1375" s="79" t="s">
        <v>3051</v>
      </c>
      <c r="E1375">
        <v>6</v>
      </c>
      <c r="F1375" s="75">
        <v>1506.72</v>
      </c>
    </row>
    <row r="1376" spans="1:6" x14ac:dyDescent="0.25">
      <c r="A1376">
        <v>22286</v>
      </c>
      <c r="B1376" t="s">
        <v>2837</v>
      </c>
      <c r="C1376" s="74" t="s">
        <v>2838</v>
      </c>
      <c r="D1376" s="79" t="s">
        <v>3051</v>
      </c>
      <c r="E1376">
        <v>6</v>
      </c>
      <c r="F1376" s="75">
        <v>2359.9</v>
      </c>
    </row>
    <row r="1377" spans="1:6" x14ac:dyDescent="0.25">
      <c r="A1377">
        <v>22288</v>
      </c>
      <c r="B1377" t="s">
        <v>2839</v>
      </c>
      <c r="C1377" s="74" t="s">
        <v>2840</v>
      </c>
      <c r="D1377" s="79" t="s">
        <v>3051</v>
      </c>
      <c r="E1377">
        <v>6</v>
      </c>
      <c r="F1377">
        <v>9.0500000000000007</v>
      </c>
    </row>
    <row r="1378" spans="1:6" x14ac:dyDescent="0.25">
      <c r="A1378">
        <v>22290</v>
      </c>
      <c r="B1378" t="s">
        <v>2841</v>
      </c>
      <c r="C1378" s="74" t="s">
        <v>2842</v>
      </c>
      <c r="D1378" s="79" t="s">
        <v>3051</v>
      </c>
      <c r="E1378">
        <v>6</v>
      </c>
      <c r="F1378">
        <v>0</v>
      </c>
    </row>
  </sheetData>
  <autoFilter ref="A1:K1378" xr:uid="{6328DDFE-9F22-4E10-95F4-0E804B3B4F4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563D-2581-46C8-ACFB-D2523E9C5CAE}">
  <dimension ref="A3:C50"/>
  <sheetViews>
    <sheetView topLeftCell="A22" workbookViewId="0">
      <selection activeCell="D39" sqref="D39"/>
    </sheetView>
  </sheetViews>
  <sheetFormatPr defaultColWidth="11.42578125" defaultRowHeight="15" x14ac:dyDescent="0.25"/>
  <cols>
    <col min="1" max="1" width="50.28515625" customWidth="1"/>
    <col min="2" max="2" width="13.42578125" bestFit="1" customWidth="1"/>
  </cols>
  <sheetData>
    <row r="3" spans="1:3" x14ac:dyDescent="0.25">
      <c r="A3" s="80" t="s">
        <v>3063</v>
      </c>
      <c r="B3" t="s">
        <v>3064</v>
      </c>
    </row>
    <row r="4" spans="1:3" x14ac:dyDescent="0.25">
      <c r="A4" s="81" t="s">
        <v>2990</v>
      </c>
      <c r="B4" s="79">
        <v>261500</v>
      </c>
      <c r="C4" t="s">
        <v>3066</v>
      </c>
    </row>
    <row r="5" spans="1:3" x14ac:dyDescent="0.25">
      <c r="A5" s="81" t="s">
        <v>8</v>
      </c>
      <c r="B5" s="79">
        <v>11919.01</v>
      </c>
      <c r="C5" t="s">
        <v>3066</v>
      </c>
    </row>
    <row r="6" spans="1:3" x14ac:dyDescent="0.25">
      <c r="A6" s="81" t="s">
        <v>2875</v>
      </c>
      <c r="B6" s="79">
        <v>747859.67999999982</v>
      </c>
      <c r="C6" t="s">
        <v>3066</v>
      </c>
    </row>
    <row r="7" spans="1:3" x14ac:dyDescent="0.25">
      <c r="A7" s="81" t="s">
        <v>2995</v>
      </c>
      <c r="B7" s="79">
        <v>-3578103.97</v>
      </c>
      <c r="C7" t="s">
        <v>3066</v>
      </c>
    </row>
    <row r="8" spans="1:3" x14ac:dyDescent="0.25">
      <c r="A8" s="81" t="s">
        <v>3042</v>
      </c>
      <c r="B8" s="79">
        <v>86032571.700000003</v>
      </c>
      <c r="C8" t="s">
        <v>3066</v>
      </c>
    </row>
    <row r="9" spans="1:3" x14ac:dyDescent="0.25">
      <c r="A9" s="81" t="s">
        <v>2847</v>
      </c>
      <c r="B9" s="79">
        <v>11870667.070000002</v>
      </c>
      <c r="C9" t="s">
        <v>3066</v>
      </c>
    </row>
    <row r="10" spans="1:3" x14ac:dyDescent="0.25">
      <c r="A10" s="81" t="s">
        <v>2848</v>
      </c>
      <c r="B10" s="79">
        <v>-1805531.03</v>
      </c>
      <c r="C10" t="s">
        <v>3066</v>
      </c>
    </row>
    <row r="11" spans="1:3" x14ac:dyDescent="0.25">
      <c r="A11" s="81" t="s">
        <v>2849</v>
      </c>
      <c r="B11" s="79">
        <v>46411742.749999993</v>
      </c>
      <c r="C11" t="s">
        <v>3066</v>
      </c>
    </row>
    <row r="12" spans="1:3" x14ac:dyDescent="0.25">
      <c r="A12" s="81" t="s">
        <v>3016</v>
      </c>
      <c r="B12" s="79">
        <v>-5069876.29</v>
      </c>
      <c r="C12" t="s">
        <v>3066</v>
      </c>
    </row>
    <row r="13" spans="1:3" x14ac:dyDescent="0.25">
      <c r="A13" s="81" t="s">
        <v>3027</v>
      </c>
      <c r="B13" s="79">
        <v>0</v>
      </c>
      <c r="C13" t="s">
        <v>3066</v>
      </c>
    </row>
    <row r="14" spans="1:3" x14ac:dyDescent="0.25">
      <c r="A14" s="81" t="s">
        <v>2989</v>
      </c>
      <c r="B14" s="79">
        <v>1673584.28</v>
      </c>
      <c r="C14" t="s">
        <v>3066</v>
      </c>
    </row>
    <row r="15" spans="1:3" x14ac:dyDescent="0.25">
      <c r="A15" s="81" t="s">
        <v>2843</v>
      </c>
      <c r="B15" s="79">
        <v>5665127.3200000003</v>
      </c>
      <c r="C15" t="s">
        <v>3066</v>
      </c>
    </row>
    <row r="16" spans="1:3" x14ac:dyDescent="0.25">
      <c r="A16" s="81" t="s">
        <v>3051</v>
      </c>
      <c r="B16" s="79">
        <v>74457570.019999981</v>
      </c>
      <c r="C16" t="s">
        <v>3066</v>
      </c>
    </row>
    <row r="17" spans="1:3" x14ac:dyDescent="0.25">
      <c r="A17" s="81" t="s">
        <v>3054</v>
      </c>
      <c r="B17" s="79">
        <v>1801940.98</v>
      </c>
      <c r="C17" t="s">
        <v>3066</v>
      </c>
    </row>
    <row r="18" spans="1:3" x14ac:dyDescent="0.25">
      <c r="A18" s="81" t="s">
        <v>16</v>
      </c>
      <c r="B18" s="79">
        <v>3611914.6599999997</v>
      </c>
      <c r="C18" t="s">
        <v>3066</v>
      </c>
    </row>
    <row r="19" spans="1:3" x14ac:dyDescent="0.25">
      <c r="A19" s="81" t="s">
        <v>2984</v>
      </c>
      <c r="B19" s="79">
        <v>12779430.299999999</v>
      </c>
      <c r="C19" t="s">
        <v>3066</v>
      </c>
    </row>
    <row r="20" spans="1:3" x14ac:dyDescent="0.25">
      <c r="A20" s="81" t="s">
        <v>2970</v>
      </c>
      <c r="B20" s="79">
        <v>27402429.290000003</v>
      </c>
      <c r="C20" t="s">
        <v>3066</v>
      </c>
    </row>
    <row r="21" spans="1:3" x14ac:dyDescent="0.25">
      <c r="A21" s="81" t="s">
        <v>2972</v>
      </c>
      <c r="B21" s="79">
        <v>1192212.7599999998</v>
      </c>
      <c r="C21" t="s">
        <v>3066</v>
      </c>
    </row>
    <row r="22" spans="1:3" x14ac:dyDescent="0.25">
      <c r="A22" s="81" t="s">
        <v>35</v>
      </c>
      <c r="B22" s="79">
        <v>41094609.609999999</v>
      </c>
      <c r="C22" t="s">
        <v>3066</v>
      </c>
    </row>
    <row r="23" spans="1:3" x14ac:dyDescent="0.25">
      <c r="A23" s="81" t="s">
        <v>10</v>
      </c>
      <c r="B23" s="79">
        <v>3358788.8400000003</v>
      </c>
      <c r="C23" t="s">
        <v>3066</v>
      </c>
    </row>
    <row r="24" spans="1:3" x14ac:dyDescent="0.25">
      <c r="A24" s="81" t="s">
        <v>3022</v>
      </c>
      <c r="B24" s="79">
        <v>-6797278.0999999996</v>
      </c>
      <c r="C24" t="s">
        <v>3066</v>
      </c>
    </row>
    <row r="25" spans="1:3" x14ac:dyDescent="0.25">
      <c r="A25" s="81" t="s">
        <v>3000</v>
      </c>
      <c r="B25" s="79">
        <v>-3385113.03</v>
      </c>
      <c r="C25" t="s">
        <v>3066</v>
      </c>
    </row>
    <row r="26" spans="1:3" x14ac:dyDescent="0.25">
      <c r="A26" s="81" t="s">
        <v>3024</v>
      </c>
      <c r="B26" s="79">
        <v>-1654004.8399999999</v>
      </c>
      <c r="C26" t="s">
        <v>3066</v>
      </c>
    </row>
    <row r="27" spans="1:3" x14ac:dyDescent="0.25">
      <c r="A27" s="81" t="s">
        <v>18</v>
      </c>
      <c r="B27" s="79">
        <v>16829608.100000005</v>
      </c>
      <c r="C27" t="s">
        <v>3066</v>
      </c>
    </row>
    <row r="28" spans="1:3" x14ac:dyDescent="0.25">
      <c r="A28" s="81" t="s">
        <v>2992</v>
      </c>
      <c r="B28" s="79">
        <v>360863.84999999986</v>
      </c>
      <c r="C28" t="s">
        <v>3066</v>
      </c>
    </row>
    <row r="29" spans="1:3" x14ac:dyDescent="0.25">
      <c r="A29" s="81" t="s">
        <v>19</v>
      </c>
      <c r="B29" s="79">
        <v>-3859209.0999999996</v>
      </c>
      <c r="C29" t="s">
        <v>3066</v>
      </c>
    </row>
    <row r="30" spans="1:3" x14ac:dyDescent="0.25">
      <c r="A30" s="81" t="s">
        <v>3034</v>
      </c>
      <c r="B30" s="79">
        <v>-1086071.47</v>
      </c>
      <c r="C30" t="s">
        <v>3066</v>
      </c>
    </row>
    <row r="31" spans="1:3" x14ac:dyDescent="0.25">
      <c r="A31" s="81" t="s">
        <v>38</v>
      </c>
      <c r="B31" s="79">
        <v>1500</v>
      </c>
      <c r="C31" t="s">
        <v>3066</v>
      </c>
    </row>
    <row r="32" spans="1:3" x14ac:dyDescent="0.25">
      <c r="A32" s="81" t="s">
        <v>3062</v>
      </c>
      <c r="B32" s="79">
        <v>1263729.0899999999</v>
      </c>
      <c r="C32" t="s">
        <v>3066</v>
      </c>
    </row>
    <row r="33" spans="1:3" x14ac:dyDescent="0.25">
      <c r="A33" s="81" t="s">
        <v>17</v>
      </c>
      <c r="B33" s="79">
        <v>-3874991.15</v>
      </c>
      <c r="C33" t="s">
        <v>3066</v>
      </c>
    </row>
    <row r="34" spans="1:3" x14ac:dyDescent="0.25">
      <c r="A34" s="81" t="s">
        <v>3058</v>
      </c>
      <c r="B34" s="79">
        <v>-1380259.09</v>
      </c>
      <c r="C34" t="s">
        <v>3066</v>
      </c>
    </row>
    <row r="35" spans="1:3" x14ac:dyDescent="0.25">
      <c r="A35" s="81" t="s">
        <v>3035</v>
      </c>
      <c r="B35" s="79">
        <v>-2580000</v>
      </c>
      <c r="C35" t="s">
        <v>3066</v>
      </c>
    </row>
    <row r="36" spans="1:3" x14ac:dyDescent="0.25">
      <c r="A36" s="81" t="s">
        <v>3021</v>
      </c>
      <c r="B36" s="79">
        <v>-2629725.3899999997</v>
      </c>
      <c r="C36" t="s">
        <v>3066</v>
      </c>
    </row>
    <row r="37" spans="1:3" x14ac:dyDescent="0.25">
      <c r="A37" s="81" t="s">
        <v>3019</v>
      </c>
      <c r="B37" s="79">
        <v>-5046208.8899999997</v>
      </c>
      <c r="C37" t="s">
        <v>3066</v>
      </c>
    </row>
    <row r="38" spans="1:3" x14ac:dyDescent="0.25">
      <c r="A38" s="81" t="s">
        <v>3026</v>
      </c>
      <c r="B38" s="79">
        <v>-33856246.019999996</v>
      </c>
      <c r="C38" t="s">
        <v>3066</v>
      </c>
    </row>
    <row r="39" spans="1:3" x14ac:dyDescent="0.25">
      <c r="A39" s="81" t="s">
        <v>3037</v>
      </c>
      <c r="B39" s="79">
        <v>-6115920.7400000002</v>
      </c>
      <c r="C39" t="s">
        <v>3066</v>
      </c>
    </row>
    <row r="40" spans="1:3" x14ac:dyDescent="0.25">
      <c r="A40" s="81" t="s">
        <v>3036</v>
      </c>
      <c r="B40" s="79">
        <v>-37143362.18</v>
      </c>
      <c r="C40" t="s">
        <v>3066</v>
      </c>
    </row>
    <row r="41" spans="1:3" x14ac:dyDescent="0.25">
      <c r="A41" s="81" t="s">
        <v>3038</v>
      </c>
      <c r="B41" s="79">
        <v>-6397230.3700000001</v>
      </c>
      <c r="C41" t="s">
        <v>3066</v>
      </c>
    </row>
    <row r="42" spans="1:3" x14ac:dyDescent="0.25">
      <c r="A42" s="81" t="s">
        <v>3039</v>
      </c>
      <c r="B42" s="79">
        <v>-29980267.640000001</v>
      </c>
      <c r="C42" t="s">
        <v>3066</v>
      </c>
    </row>
    <row r="43" spans="1:3" x14ac:dyDescent="0.25">
      <c r="A43" s="81" t="s">
        <v>2983</v>
      </c>
      <c r="B43" s="79">
        <v>43080471.470000021</v>
      </c>
      <c r="C43" t="s">
        <v>3066</v>
      </c>
    </row>
    <row r="44" spans="1:3" x14ac:dyDescent="0.25">
      <c r="A44" s="81" t="s">
        <v>31</v>
      </c>
      <c r="B44" s="79">
        <v>953392.32</v>
      </c>
      <c r="C44" t="s">
        <v>3066</v>
      </c>
    </row>
    <row r="45" spans="1:3" x14ac:dyDescent="0.25">
      <c r="A45" s="81" t="s">
        <v>13</v>
      </c>
      <c r="B45" s="79">
        <v>-20927465.34</v>
      </c>
      <c r="C45" t="s">
        <v>3066</v>
      </c>
    </row>
    <row r="46" spans="1:3" x14ac:dyDescent="0.25">
      <c r="A46" s="81" t="s">
        <v>3023</v>
      </c>
      <c r="B46" s="79">
        <v>-12329117.310000001</v>
      </c>
      <c r="C46" t="s">
        <v>3066</v>
      </c>
    </row>
    <row r="47" spans="1:3" x14ac:dyDescent="0.25">
      <c r="A47" s="81" t="s">
        <v>3006</v>
      </c>
      <c r="B47" s="79">
        <v>-2431472.1499999994</v>
      </c>
      <c r="C47" t="s">
        <v>3066</v>
      </c>
    </row>
    <row r="48" spans="1:3" x14ac:dyDescent="0.25">
      <c r="A48" s="81" t="s">
        <v>3030</v>
      </c>
      <c r="B48" s="79">
        <v>0</v>
      </c>
      <c r="C48" t="s">
        <v>3066</v>
      </c>
    </row>
    <row r="49" spans="1:3" x14ac:dyDescent="0.25">
      <c r="A49" s="81" t="s">
        <v>47</v>
      </c>
      <c r="B49" s="79">
        <v>-188935575.00000009</v>
      </c>
      <c r="C49" t="s">
        <v>3066</v>
      </c>
    </row>
    <row r="50" spans="1:3" x14ac:dyDescent="0.25">
      <c r="A50" s="81" t="s">
        <v>3065</v>
      </c>
      <c r="B50" s="79">
        <v>403.99999997019768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8EA92A06DBA246BA90057BCAF97CC1" ma:contentTypeVersion="5" ma:contentTypeDescription="Crear nuevo documento." ma:contentTypeScope="" ma:versionID="04df05b34005884f8f6968654f28f8c3">
  <xsd:schema xmlns:xsd="http://www.w3.org/2001/XMLSchema" xmlns:xs="http://www.w3.org/2001/XMLSchema" xmlns:p="http://schemas.microsoft.com/office/2006/metadata/properties" xmlns:ns3="e077a2fc-b38d-41eb-8f27-496393a44baa" xmlns:ns4="0219c5f7-b781-476e-9237-5be774c2abdf" targetNamespace="http://schemas.microsoft.com/office/2006/metadata/properties" ma:root="true" ma:fieldsID="b0f1facbfffd4831c39c01678f08bf40" ns3:_="" ns4:_="">
    <xsd:import namespace="e077a2fc-b38d-41eb-8f27-496393a44baa"/>
    <xsd:import namespace="0219c5f7-b781-476e-9237-5be774c2ab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7a2fc-b38d-41eb-8f27-496393a44b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9c5f7-b781-476e-9237-5be774c2a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2066E-565C-4EE2-9BB0-4528B1ECF528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0219c5f7-b781-476e-9237-5be774c2abdf"/>
    <ds:schemaRef ds:uri="http://schemas.openxmlformats.org/package/2006/metadata/core-properties"/>
    <ds:schemaRef ds:uri="http://purl.org/dc/elements/1.1/"/>
    <ds:schemaRef ds:uri="e077a2fc-b38d-41eb-8f27-496393a44ba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8A91DA-E47D-4BCC-BD63-711D661A6B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7C9E61-5148-401F-B109-227AA66B5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7a2fc-b38d-41eb-8f27-496393a44baa"/>
    <ds:schemaRef ds:uri="0219c5f7-b781-476e-9237-5be774c2a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ESF</vt:lpstr>
      <vt:lpstr>ERI</vt:lpstr>
      <vt:lpstr>ECP</vt:lpstr>
      <vt:lpstr>CUENTAS</vt:lpstr>
      <vt:lpstr>BALANCE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2020-03-18T22:39:23Z</dcterms:created>
  <dcterms:modified xsi:type="dcterms:W3CDTF">2020-03-19T14:38:02Z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0x0101006A8EA92A06DBA246BA90057BCAF97CC1</vt:lpwstr>
  </property>
</Properties>
</file>