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Carlos Almeida\Documents\CPAlmeida\CLIENTES\Telconet\Consolidado Telconet &amp; subsidiarias 2019\Estados financieros 2019\"/>
    </mc:Choice>
  </mc:AlternateContent>
  <xr:revisionPtr revIDLastSave="0" documentId="13_ncr:1_{AE24701E-F506-46C8-8142-49FA70FBFFC3}" xr6:coauthVersionLast="45" xr6:coauthVersionMax="45" xr10:uidLastSave="{00000000-0000-0000-0000-000000000000}"/>
  <bookViews>
    <workbookView xWindow="-120" yWindow="-120" windowWidth="20730" windowHeight="11160" tabRatio="500" activeTab="3" xr2:uid="{00000000-000D-0000-FFFF-FFFF00000000}"/>
  </bookViews>
  <sheets>
    <sheet name="ESF" sheetId="2" r:id="rId1"/>
    <sheet name="ERI" sheetId="3" r:id="rId2"/>
    <sheet name="ECP" sheetId="4" r:id="rId3"/>
    <sheet name="Balance 2019" sheetId="1" r:id="rId4"/>
    <sheet name="2018" sheetId="5" r:id="rId5"/>
  </sheets>
  <externalReferences>
    <externalReference r:id="rId6"/>
  </externalReferences>
  <definedNames>
    <definedName name="_xlnm.Print_Area" localSheetId="3">'Balance 2019'!$B$1:$J$120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40" i="4" l="1"/>
  <c r="I36" i="4" l="1"/>
  <c r="I41" i="4"/>
  <c r="B10" i="3" l="1"/>
  <c r="B5" i="2"/>
  <c r="H42" i="4"/>
  <c r="G42" i="4"/>
  <c r="F42" i="4"/>
  <c r="E42" i="4"/>
  <c r="D42" i="4"/>
  <c r="C42" i="4"/>
  <c r="J41" i="4"/>
  <c r="J40" i="4"/>
  <c r="J39" i="4"/>
  <c r="J38" i="4"/>
  <c r="J37" i="4"/>
  <c r="J36" i="4"/>
  <c r="I42" i="4"/>
  <c r="B42" i="4"/>
  <c r="J34" i="4"/>
  <c r="J32" i="4"/>
  <c r="J30" i="4"/>
  <c r="J28" i="4"/>
  <c r="J26" i="4"/>
  <c r="H24" i="4"/>
  <c r="G24" i="4"/>
  <c r="F24" i="4"/>
  <c r="E24" i="4"/>
  <c r="D24" i="4"/>
  <c r="C24" i="4"/>
  <c r="B24" i="4"/>
  <c r="J22" i="4"/>
  <c r="J20" i="4"/>
  <c r="J18" i="4"/>
  <c r="I18" i="4"/>
  <c r="I24" i="4" s="1"/>
  <c r="J16" i="4"/>
  <c r="J14" i="4"/>
  <c r="J24" i="4" s="1"/>
  <c r="C12" i="3"/>
  <c r="C17" i="3" s="1"/>
  <c r="C23" i="3" s="1"/>
  <c r="C29" i="3" s="1"/>
  <c r="D6" i="3"/>
  <c r="D12" i="3" s="1"/>
  <c r="D17" i="3" s="1"/>
  <c r="D23" i="3" s="1"/>
  <c r="D29" i="3" s="1"/>
  <c r="D30" i="3" s="1"/>
  <c r="B6" i="3"/>
  <c r="B12" i="3" s="1"/>
  <c r="B17" i="3" s="1"/>
  <c r="B23" i="3" s="1"/>
  <c r="B29" i="3" s="1"/>
  <c r="B27" i="2"/>
  <c r="C27" i="2"/>
  <c r="F26" i="2"/>
  <c r="E26" i="2"/>
  <c r="B14" i="2"/>
  <c r="E14" i="2"/>
  <c r="F14" i="2"/>
  <c r="C14" i="2"/>
  <c r="J42" i="4" l="1"/>
  <c r="B31" i="2"/>
  <c r="C31" i="2"/>
  <c r="E27" i="2"/>
  <c r="E31" i="2" s="1"/>
  <c r="F27" i="2"/>
  <c r="F31" i="2" s="1"/>
  <c r="H100" i="1" l="1"/>
  <c r="F41" i="1" s="1"/>
  <c r="F39" i="1"/>
  <c r="H86" i="1"/>
  <c r="I83" i="1"/>
  <c r="F19" i="1"/>
  <c r="F18" i="1"/>
  <c r="H15" i="1" s="1"/>
  <c r="I24" i="1" s="1"/>
  <c r="H10" i="1"/>
  <c r="H42" i="1" l="1"/>
  <c r="H34" i="1"/>
  <c r="I33" i="1" s="1"/>
  <c r="I44" i="1" s="1"/>
  <c r="I101" i="1"/>
  <c r="I9" i="1"/>
</calcChain>
</file>

<file path=xl/sharedStrings.xml><?xml version="1.0" encoding="utf-8"?>
<sst xmlns="http://schemas.openxmlformats.org/spreadsheetml/2006/main" count="197" uniqueCount="169">
  <si>
    <t>NETSPEED S.A.</t>
  </si>
  <si>
    <t>ESTADO DE SITUACIÓN FINANCIERA</t>
  </si>
  <si>
    <t>CORTE AL 31 DICIEMBRE DEL 2019</t>
  </si>
  <si>
    <t xml:space="preserve"> ACTIVOS</t>
  </si>
  <si>
    <t>1</t>
  </si>
  <si>
    <t xml:space="preserve">   ACTIVO CORRIENTE</t>
  </si>
  <si>
    <t>1-1-1</t>
  </si>
  <si>
    <t>1-1-1-01-01</t>
  </si>
  <si>
    <t>Efectivo equivalente a efectivo</t>
  </si>
  <si>
    <t>1-1-1-01-01-001</t>
  </si>
  <si>
    <t xml:space="preserve">Credito Tributario Renta </t>
  </si>
  <si>
    <t xml:space="preserve">   ACTIVO NO CORRIENTE</t>
  </si>
  <si>
    <t xml:space="preserve">     PROPIEDAD PLANTA Y EQUIPO</t>
  </si>
  <si>
    <t>Terreno</t>
  </si>
  <si>
    <t>Vehiculo</t>
  </si>
  <si>
    <t xml:space="preserve">Edificio </t>
  </si>
  <si>
    <t xml:space="preserve">     DEPRECIACIÓN ACUMULADA </t>
  </si>
  <si>
    <t xml:space="preserve">(-) Depreciación Acumulada Vehiculo </t>
  </si>
  <si>
    <t>(-) Depreciación Acumulada Edificio</t>
  </si>
  <si>
    <t xml:space="preserve">   TOTAL  DE  ACTIVO</t>
  </si>
  <si>
    <t>PASIVOS</t>
  </si>
  <si>
    <t>PASIVO CORRIENTE</t>
  </si>
  <si>
    <t xml:space="preserve">        Cuentas por pagar</t>
  </si>
  <si>
    <t xml:space="preserve">           Telconet </t>
  </si>
  <si>
    <t xml:space="preserve">           Hugo Prohaño</t>
  </si>
  <si>
    <t xml:space="preserve">           T otal de Pasivo </t>
  </si>
  <si>
    <t xml:space="preserve"> PATRIMONIO </t>
  </si>
  <si>
    <t>3</t>
  </si>
  <si>
    <t xml:space="preserve">   CAPITAL</t>
  </si>
  <si>
    <t>3-1-1</t>
  </si>
  <si>
    <t xml:space="preserve">      CAPITAL SUSCRITO Y PAGADO</t>
  </si>
  <si>
    <t>3-1-1-01-01-001</t>
  </si>
  <si>
    <t xml:space="preserve">      APORTES FUTURAS CAPITALIZACIÓN</t>
  </si>
  <si>
    <t xml:space="preserve">      RESERVA LEGAL</t>
  </si>
  <si>
    <t xml:space="preserve">      PERDIDAS ACUMULADAS</t>
  </si>
  <si>
    <t xml:space="preserve">      RESULTADO ADOPCION NIIF </t>
  </si>
  <si>
    <t xml:space="preserve">      PERDIDA DEL EJERCICIO</t>
  </si>
  <si>
    <t>TOTAL DEL PATRIMONIO</t>
  </si>
  <si>
    <t>TOTAL PASIVO Y PATRIMONIO</t>
  </si>
  <si>
    <t>PROAÑO AYABACA HUGO IVAN</t>
  </si>
  <si>
    <t>FELIX VALAREZO ALVARADO</t>
  </si>
  <si>
    <t>Gerente General</t>
  </si>
  <si>
    <t>Contador</t>
  </si>
  <si>
    <t>ESTADO DE RESULTADO</t>
  </si>
  <si>
    <t xml:space="preserve">INGRESOS </t>
  </si>
  <si>
    <t>TOTAL DE INGRESOS</t>
  </si>
  <si>
    <t>GASTOS</t>
  </si>
  <si>
    <t xml:space="preserve">           MUNICIPALES</t>
  </si>
  <si>
    <t>CONTRIBUCCION SUPERCIA</t>
  </si>
  <si>
    <t>SERV. MATRICULACION</t>
  </si>
  <si>
    <t>TRASPASO DE VEHICULO</t>
  </si>
  <si>
    <t>GASTOS LEGALES</t>
  </si>
  <si>
    <t>PERDIDA EN VENTA ACTIVOS</t>
  </si>
  <si>
    <t>AJUSTE POR DEP. VEHICULO</t>
  </si>
  <si>
    <t>AJUSTE VEHICULO</t>
  </si>
  <si>
    <t>PERDIDA DE CREDITO TRIBUTARIO</t>
  </si>
  <si>
    <t>AJUSTE POR SALDO BANCARIO</t>
  </si>
  <si>
    <t>AJUSTE POR CLIENTES POR COBRAR</t>
  </si>
  <si>
    <t xml:space="preserve">TOTAL DE GASTOS </t>
  </si>
  <si>
    <t>PERDIDA DEL EJERCICIO</t>
  </si>
  <si>
    <t>casillerro</t>
  </si>
  <si>
    <t>337</t>
  </si>
  <si>
    <t>381</t>
  </si>
  <si>
    <t>377</t>
  </si>
  <si>
    <t>384</t>
  </si>
  <si>
    <t>601</t>
  </si>
  <si>
    <t>603</t>
  </si>
  <si>
    <t>604</t>
  </si>
  <si>
    <t>612</t>
  </si>
  <si>
    <t>614</t>
  </si>
  <si>
    <t>616</t>
  </si>
  <si>
    <t>7113</t>
  </si>
  <si>
    <t>7125</t>
  </si>
  <si>
    <t>7140</t>
  </si>
  <si>
    <t>7209</t>
  </si>
  <si>
    <t>7248</t>
  </si>
  <si>
    <r>
      <t xml:space="preserve">        </t>
    </r>
    <r>
      <rPr>
        <u/>
        <sz val="9"/>
        <rFont val="Arial"/>
        <family val="2"/>
      </rPr>
      <t>Activo</t>
    </r>
  </si>
  <si>
    <r>
      <t xml:space="preserve">        </t>
    </r>
    <r>
      <rPr>
        <u/>
        <sz val="9"/>
        <rFont val="Arial"/>
        <family val="2"/>
      </rPr>
      <t>Pasivo y patrimonio</t>
    </r>
  </si>
  <si>
    <t>ACTIVO CORRIENTE</t>
  </si>
  <si>
    <t>Efectivo y Equivalentes de efectivo</t>
  </si>
  <si>
    <t>Sobregiros Bancarios</t>
  </si>
  <si>
    <t>Activos Financieros a valor razonable</t>
  </si>
  <si>
    <t>Porción corriente de las obligaciones financieras</t>
  </si>
  <si>
    <t>Inversiones mantenidas hasta el vencimiento</t>
  </si>
  <si>
    <t>Porción corriente de valores emitidos</t>
  </si>
  <si>
    <t>Clientes</t>
  </si>
  <si>
    <t>Proveedores</t>
  </si>
  <si>
    <t>Compañías relacionadas</t>
  </si>
  <si>
    <t>Compañias relacionadas</t>
  </si>
  <si>
    <t>Impuestos por recuperar</t>
  </si>
  <si>
    <t>Otros impuestos por pagar</t>
  </si>
  <si>
    <t>Otras cuentas por cobrar</t>
  </si>
  <si>
    <t>Otras cuentas por pagar</t>
  </si>
  <si>
    <t>Anticipos a proveedores</t>
  </si>
  <si>
    <t>Pasivos del contrato</t>
  </si>
  <si>
    <t>Inventarios</t>
  </si>
  <si>
    <t>Beneficios Sociales</t>
  </si>
  <si>
    <t>Total del activo corriente</t>
  </si>
  <si>
    <t>Total pasivos corrientes</t>
  </si>
  <si>
    <t>ACTIVO NO CORRIENTE</t>
  </si>
  <si>
    <t>PASIVO NO CORRIENTE</t>
  </si>
  <si>
    <t>Obligaciones Financieras</t>
  </si>
  <si>
    <t>Valores emitidos</t>
  </si>
  <si>
    <t>Propiedad y equipos, neto</t>
  </si>
  <si>
    <t>Propiedades de Inversión</t>
  </si>
  <si>
    <t>Activos Intangibles</t>
  </si>
  <si>
    <t>Anticipos de clientes</t>
  </si>
  <si>
    <t>Inversiones en derechos fiduciarios</t>
  </si>
  <si>
    <t>Jubilación Patronal y Bonifcación por desahucio</t>
  </si>
  <si>
    <t>Inversiones en subsidiarias y asociadas</t>
  </si>
  <si>
    <t>Activo por impuesto diferido</t>
  </si>
  <si>
    <t>Provisiones</t>
  </si>
  <si>
    <t>Otros activos</t>
  </si>
  <si>
    <t>Pasivo contingente</t>
  </si>
  <si>
    <t>Total pasivos no corrientes</t>
  </si>
  <si>
    <t>Total del activo no corriente</t>
  </si>
  <si>
    <t>Total pasivos</t>
  </si>
  <si>
    <t>PATRIMONIO (según estado adjunto)</t>
  </si>
  <si>
    <t xml:space="preserve">      Total del activo</t>
  </si>
  <si>
    <t xml:space="preserve">    Total del pasivo y patrimonio</t>
  </si>
  <si>
    <t>Ventas</t>
  </si>
  <si>
    <t>Costo de Venta</t>
  </si>
  <si>
    <t xml:space="preserve">     Utilidad Bruta</t>
  </si>
  <si>
    <t>Gastos operativos</t>
  </si>
  <si>
    <t>Gastos administrativos y ventas</t>
  </si>
  <si>
    <t xml:space="preserve">     Utilidad Operacional</t>
  </si>
  <si>
    <t>Gastos Financieros</t>
  </si>
  <si>
    <t>Otros Gastos (Ingresos), neto</t>
  </si>
  <si>
    <t>Utilidad antes de la participación a trabajadores y del impuesto a la renta</t>
  </si>
  <si>
    <t>Participación a trabajadores</t>
  </si>
  <si>
    <t>Impuesto a la renta</t>
  </si>
  <si>
    <t xml:space="preserve">     Utilidad neta del año</t>
  </si>
  <si>
    <t>Otro Resultado Integral</t>
  </si>
  <si>
    <t>Ganancia (Pérdida) actuarial en jubilación patronal y bonificación por desahucio</t>
  </si>
  <si>
    <t>Resultado integral del año</t>
  </si>
  <si>
    <t>Nota: se reclasificó de la cuenta de gastos administrativos al costo de ventas el valor de US$30.600.634</t>
  </si>
  <si>
    <t>Resultados acumulados</t>
  </si>
  <si>
    <t>Capital pagado</t>
  </si>
  <si>
    <t xml:space="preserve">Aportes para </t>
  </si>
  <si>
    <t>Otros</t>
  </si>
  <si>
    <t>Reserva</t>
  </si>
  <si>
    <t xml:space="preserve">futura </t>
  </si>
  <si>
    <t xml:space="preserve">Reserva </t>
  </si>
  <si>
    <t xml:space="preserve"> resultados</t>
  </si>
  <si>
    <t>de</t>
  </si>
  <si>
    <t>Adopción de</t>
  </si>
  <si>
    <t xml:space="preserve">Resultados </t>
  </si>
  <si>
    <t>capitalización</t>
  </si>
  <si>
    <t>Legal</t>
  </si>
  <si>
    <t>Facultativa</t>
  </si>
  <si>
    <t>integrales</t>
  </si>
  <si>
    <t>Capital</t>
  </si>
  <si>
    <t xml:space="preserve"> NIIF</t>
  </si>
  <si>
    <t>acumulados</t>
  </si>
  <si>
    <t>Total</t>
  </si>
  <si>
    <t>Saldos al 1 de enero del 2014</t>
  </si>
  <si>
    <t>Apropiación reserva legal</t>
  </si>
  <si>
    <t>Saldo al 1 de enero de 2017</t>
  </si>
  <si>
    <t>Aumento de capital según Acta de Junta de Accionistas del 14 de julio de 2017</t>
  </si>
  <si>
    <t>Otros ajustes menores</t>
  </si>
  <si>
    <t>Aplicación de aporte de accionistas a cuentas por cobrar según Acta de Junta de Accionistas del 29 de diciembre de 2017</t>
  </si>
  <si>
    <t>Utilidad neta y resultado integral del año</t>
  </si>
  <si>
    <t>Saldos al 31 de diciembre del 2017</t>
  </si>
  <si>
    <t>Efecto de implementación de NIIF 9</t>
  </si>
  <si>
    <t>Aumento de capital según Acta de Junta de Accionistas del 4 de septiembre de 2018</t>
  </si>
  <si>
    <t>Otros ajustes</t>
  </si>
  <si>
    <t>Saldos al 31 de diciembre del 2018</t>
  </si>
  <si>
    <t>Aumento de capital según Acta de Junta de Accionistas</t>
  </si>
  <si>
    <t>Saldos al 31 de diciembre del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</si>
</sst>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 * #,##0.00_ ;_ * \-#,##0.00_ ;_ * &quot;-&quot;??_ ;_ @_ "/>
    <numFmt numFmtId="164" formatCode="_(* #,##0.00_);_(* \(#,##0.00\);_(* &quot;-&quot;??_);_(@_)"/>
    <numFmt numFmtId="165" formatCode="_ * #,##0_ ;\(* #,##0\);_ * &quot;-&quot;??_ ;_ @_ "/>
    <numFmt numFmtId="166" formatCode="_(* #,##0_);_(* \(#,##0\);_(* &quot;-&quot;??_);_(@_)"/>
    <numFmt numFmtId="167" formatCode="_ * #,##0_ ;_ * \-#,##0_ ;_ * &quot;-&quot;??_ ;_ @_ "/>
    <numFmt numFmtId="168" formatCode="_ * #,##0_ ;\(* #,##0\);_ * &quot;-&quot;_ ;_ @_ "/>
    <numFmt numFmtId="169" formatCode="#,##0\ ;\(#,##0\)"/>
    <numFmt numFmtId="170" formatCode="_-* #,##0.00\ _€_-;\-* #,##0.00\ _€_-;_-* &quot;-&quot;??\ _€_-;_-@_-"/>
  </numFmts>
  <fonts count="2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20"/>
      <color rgb="FF000000"/>
      <name val="Arial"/>
      <family val="2"/>
      <charset val="1"/>
    </font>
    <font>
      <b/>
      <sz val="16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8"/>
      <name val="Arial"/>
      <family val="2"/>
      <charset val="1"/>
    </font>
    <font>
      <u/>
      <sz val="9"/>
      <name val="Arial"/>
      <family val="2"/>
    </font>
    <font>
      <u/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9"/>
      <name val="Arial"/>
      <family val="2"/>
      <charset val="1"/>
    </font>
    <font>
      <b/>
      <sz val="11"/>
      <color rgb="FF000000"/>
      <name val="Calibri"/>
      <family val="2"/>
    </font>
    <font>
      <sz val="9"/>
      <color indexed="8"/>
      <name val="Calibri"/>
      <family val="2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sz val="10"/>
      <name val="Arial"/>
      <family val="2"/>
    </font>
    <font>
      <u val="singleAccounting"/>
      <sz val="9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9">
    <xf numFmtId="0" fontId="0" fillId="0" borderId="0"/>
    <xf numFmtId="0" fontId="2" fillId="0" borderId="0"/>
    <xf numFmtId="43" fontId="15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1" fillId="0" borderId="0"/>
    <xf numFmtId="164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21" fillId="0" borderId="0" applyFont="0" applyFill="0" applyBorder="0" applyAlignment="0" applyProtection="0"/>
  </cellStyleXfs>
  <cellXfs count="114">
    <xf numFmtId="0" fontId="0" fillId="0" borderId="0" xfId="0"/>
    <xf numFmtId="4" fontId="0" fillId="0" borderId="0" xfId="0" applyNumberFormat="1"/>
    <xf numFmtId="3" fontId="0" fillId="0" borderId="0" xfId="0" applyNumberFormat="1"/>
    <xf numFmtId="0" fontId="5" fillId="0" borderId="0" xfId="0" applyFont="1"/>
    <xf numFmtId="49" fontId="5" fillId="0" borderId="0" xfId="0" applyNumberFormat="1" applyFont="1"/>
    <xf numFmtId="4" fontId="5" fillId="0" borderId="0" xfId="0" applyNumberFormat="1" applyFont="1"/>
    <xf numFmtId="4" fontId="5" fillId="0" borderId="1" xfId="0" applyNumberFormat="1" applyFont="1" applyBorder="1"/>
    <xf numFmtId="49" fontId="0" fillId="0" borderId="0" xfId="0" applyNumberFormat="1" applyFont="1"/>
    <xf numFmtId="4" fontId="6" fillId="0" borderId="0" xfId="0" applyNumberFormat="1" applyFont="1"/>
    <xf numFmtId="0" fontId="0" fillId="0" borderId="0" xfId="0" applyFont="1"/>
    <xf numFmtId="4" fontId="5" fillId="0" borderId="2" xfId="0" applyNumberFormat="1" applyFont="1" applyBorder="1"/>
    <xf numFmtId="0" fontId="6" fillId="0" borderId="0" xfId="0" applyFont="1"/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4" fontId="5" fillId="0" borderId="0" xfId="0" applyNumberFormat="1" applyFont="1" applyAlignment="1">
      <alignment horizontal="center"/>
    </xf>
    <xf numFmtId="4" fontId="0" fillId="0" borderId="0" xfId="0" applyNumberFormat="1" applyFont="1"/>
    <xf numFmtId="4" fontId="9" fillId="0" borderId="2" xfId="0" applyNumberFormat="1" applyFont="1" applyBorder="1"/>
    <xf numFmtId="0" fontId="10" fillId="0" borderId="0" xfId="0" applyFont="1"/>
    <xf numFmtId="0" fontId="11" fillId="0" borderId="0" xfId="0" applyFont="1"/>
    <xf numFmtId="4" fontId="10" fillId="0" borderId="0" xfId="0" applyNumberFormat="1" applyFont="1"/>
    <xf numFmtId="0" fontId="10" fillId="0" borderId="0" xfId="0" applyFont="1" applyAlignment="1">
      <alignment horizontal="left" indent="3"/>
    </xf>
    <xf numFmtId="0" fontId="12" fillId="0" borderId="0" xfId="0" applyFont="1" applyAlignment="1">
      <alignment horizontal="left" indent="3"/>
    </xf>
    <xf numFmtId="4" fontId="13" fillId="0" borderId="0" xfId="0" applyNumberFormat="1" applyFont="1"/>
    <xf numFmtId="49" fontId="14" fillId="2" borderId="3" xfId="0" applyNumberFormat="1" applyFont="1" applyFill="1" applyBorder="1" applyAlignment="1" applyProtection="1">
      <alignment horizontal="center"/>
      <protection locked="0"/>
    </xf>
    <xf numFmtId="0" fontId="17" fillId="0" borderId="0" xfId="0" applyFont="1"/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 wrapText="1"/>
    </xf>
    <xf numFmtId="0" fontId="18" fillId="0" borderId="0" xfId="0" applyFont="1"/>
    <xf numFmtId="0" fontId="7" fillId="0" borderId="0" xfId="0" applyFont="1" applyAlignment="1">
      <alignment horizontal="center"/>
    </xf>
    <xf numFmtId="164" fontId="19" fillId="0" borderId="0" xfId="3" applyFont="1" applyFill="1" applyBorder="1"/>
    <xf numFmtId="0" fontId="20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4" applyFont="1" applyAlignment="1">
      <alignment horizontal="left"/>
    </xf>
    <xf numFmtId="165" fontId="17" fillId="0" borderId="0" xfId="5" applyNumberFormat="1" applyFont="1" applyFill="1"/>
    <xf numFmtId="0" fontId="17" fillId="0" borderId="0" xfId="0" applyFont="1" applyAlignment="1">
      <alignment horizontal="left" indent="1"/>
    </xf>
    <xf numFmtId="166" fontId="17" fillId="0" borderId="0" xfId="3" applyNumberFormat="1" applyFont="1" applyFill="1" applyBorder="1"/>
    <xf numFmtId="164" fontId="18" fillId="0" borderId="0" xfId="3" applyFont="1" applyFill="1"/>
    <xf numFmtId="165" fontId="18" fillId="0" borderId="0" xfId="0" applyNumberFormat="1" applyFont="1"/>
    <xf numFmtId="165" fontId="17" fillId="0" borderId="4" xfId="5" applyNumberFormat="1" applyFont="1" applyFill="1" applyBorder="1"/>
    <xf numFmtId="0" fontId="17" fillId="0" borderId="0" xfId="4" applyFont="1"/>
    <xf numFmtId="165" fontId="17" fillId="0" borderId="5" xfId="5" applyNumberFormat="1" applyFont="1" applyFill="1" applyBorder="1"/>
    <xf numFmtId="0" fontId="17" fillId="0" borderId="0" xfId="4" applyFont="1" applyAlignment="1">
      <alignment horizontal="left" indent="1"/>
    </xf>
    <xf numFmtId="167" fontId="17" fillId="0" borderId="0" xfId="5" applyNumberFormat="1" applyFont="1" applyFill="1"/>
    <xf numFmtId="165" fontId="17" fillId="0" borderId="0" xfId="5" applyNumberFormat="1" applyFont="1" applyFill="1" applyBorder="1"/>
    <xf numFmtId="166" fontId="17" fillId="0" borderId="1" xfId="3" applyNumberFormat="1" applyFont="1" applyFill="1" applyBorder="1"/>
    <xf numFmtId="165" fontId="17" fillId="0" borderId="1" xfId="5" applyNumberFormat="1" applyFont="1" applyFill="1" applyBorder="1"/>
    <xf numFmtId="166" fontId="18" fillId="0" borderId="5" xfId="0" applyNumberFormat="1" applyFont="1" applyBorder="1"/>
    <xf numFmtId="168" fontId="17" fillId="0" borderId="0" xfId="0" applyNumberFormat="1" applyFont="1"/>
    <xf numFmtId="166" fontId="17" fillId="0" borderId="0" xfId="3" applyNumberFormat="1" applyFont="1" applyFill="1"/>
    <xf numFmtId="167" fontId="17" fillId="0" borderId="2" xfId="5" applyNumberFormat="1" applyFont="1" applyFill="1" applyBorder="1"/>
    <xf numFmtId="0" fontId="17" fillId="0" borderId="0" xfId="4" applyFont="1" applyAlignment="1">
      <alignment wrapText="1"/>
    </xf>
    <xf numFmtId="165" fontId="17" fillId="0" borderId="2" xfId="0" applyNumberFormat="1" applyFont="1" applyBorder="1" applyAlignment="1">
      <alignment horizontal="center"/>
    </xf>
    <xf numFmtId="166" fontId="17" fillId="0" borderId="0" xfId="0" applyNumberFormat="1" applyFont="1"/>
    <xf numFmtId="37" fontId="17" fillId="0" borderId="0" xfId="0" applyNumberFormat="1" applyFont="1"/>
    <xf numFmtId="169" fontId="7" fillId="0" borderId="0" xfId="0" applyNumberFormat="1" applyFont="1" applyAlignment="1">
      <alignment horizontal="center"/>
    </xf>
    <xf numFmtId="166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6" fontId="22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169" fontId="7" fillId="0" borderId="0" xfId="0" applyNumberFormat="1" applyFont="1"/>
    <xf numFmtId="169" fontId="17" fillId="0" borderId="0" xfId="0" applyNumberFormat="1" applyFont="1"/>
    <xf numFmtId="166" fontId="17" fillId="0" borderId="0" xfId="3" applyNumberFormat="1" applyFont="1" applyFill="1" applyBorder="1" applyAlignment="1">
      <alignment horizontal="center"/>
    </xf>
    <xf numFmtId="164" fontId="17" fillId="0" borderId="0" xfId="3" applyFont="1" applyFill="1" applyBorder="1"/>
    <xf numFmtId="164" fontId="0" fillId="0" borderId="0" xfId="0" applyNumberFormat="1"/>
    <xf numFmtId="166" fontId="17" fillId="0" borderId="1" xfId="3" applyNumberFormat="1" applyFont="1" applyFill="1" applyBorder="1" applyAlignment="1">
      <alignment horizontal="center"/>
    </xf>
    <xf numFmtId="166" fontId="18" fillId="0" borderId="0" xfId="0" applyNumberFormat="1" applyFont="1"/>
    <xf numFmtId="0" fontId="17" fillId="0" borderId="0" xfId="0" applyFont="1" applyAlignment="1">
      <alignment horizontal="left" wrapText="1" indent="2"/>
    </xf>
    <xf numFmtId="166" fontId="17" fillId="0" borderId="0" xfId="3" applyNumberFormat="1" applyFont="1" applyFill="1" applyAlignment="1">
      <alignment horizontal="center"/>
    </xf>
    <xf numFmtId="164" fontId="17" fillId="0" borderId="0" xfId="0" applyNumberFormat="1" applyFont="1"/>
    <xf numFmtId="43" fontId="18" fillId="0" borderId="0" xfId="0" applyNumberFormat="1" applyFont="1"/>
    <xf numFmtId="164" fontId="18" fillId="0" borderId="0" xfId="0" applyNumberFormat="1" applyFont="1"/>
    <xf numFmtId="166" fontId="17" fillId="0" borderId="5" xfId="3" applyNumberFormat="1" applyFont="1" applyFill="1" applyBorder="1"/>
    <xf numFmtId="167" fontId="18" fillId="0" borderId="0" xfId="3" applyNumberFormat="1" applyFont="1" applyFill="1"/>
    <xf numFmtId="167" fontId="23" fillId="0" borderId="0" xfId="3" applyNumberFormat="1" applyFont="1"/>
    <xf numFmtId="167" fontId="18" fillId="0" borderId="0" xfId="0" applyNumberFormat="1" applyFont="1"/>
    <xf numFmtId="169" fontId="17" fillId="0" borderId="0" xfId="0" applyNumberFormat="1" applyFont="1" applyAlignment="1">
      <alignment horizontal="left" wrapText="1" indent="2"/>
    </xf>
    <xf numFmtId="166" fontId="18" fillId="0" borderId="6" xfId="0" applyNumberFormat="1" applyFont="1" applyBorder="1"/>
    <xf numFmtId="0" fontId="0" fillId="0" borderId="0" xfId="0" applyAlignment="1">
      <alignment horizontal="center"/>
    </xf>
    <xf numFmtId="167" fontId="24" fillId="0" borderId="0" xfId="6" applyNumberFormat="1" applyFont="1" applyFill="1" applyBorder="1" applyAlignment="1">
      <alignment horizontal="center"/>
    </xf>
    <xf numFmtId="167" fontId="24" fillId="0" borderId="0" xfId="6" applyNumberFormat="1" applyFont="1" applyFill="1" applyBorder="1" applyAlignment="1">
      <alignment horizontal="center" wrapText="1"/>
    </xf>
    <xf numFmtId="167" fontId="24" fillId="0" borderId="0" xfId="6" applyNumberFormat="1" applyFont="1" applyFill="1" applyAlignment="1">
      <alignment horizontal="center"/>
    </xf>
    <xf numFmtId="167" fontId="24" fillId="0" borderId="1" xfId="6" applyNumberFormat="1" applyFont="1" applyFill="1" applyBorder="1" applyAlignment="1">
      <alignment horizontal="center" wrapText="1"/>
    </xf>
    <xf numFmtId="167" fontId="24" fillId="0" borderId="1" xfId="6" applyNumberFormat="1" applyFont="1" applyFill="1" applyBorder="1" applyAlignment="1">
      <alignment horizontal="center"/>
    </xf>
    <xf numFmtId="164" fontId="24" fillId="0" borderId="0" xfId="7" applyFont="1" applyFill="1" applyBorder="1"/>
    <xf numFmtId="0" fontId="24" fillId="0" borderId="0" xfId="0" applyFont="1"/>
    <xf numFmtId="168" fontId="24" fillId="0" borderId="0" xfId="8" applyNumberFormat="1" applyFont="1" applyFill="1" applyBorder="1"/>
    <xf numFmtId="166" fontId="24" fillId="0" borderId="0" xfId="7" applyNumberFormat="1" applyFont="1" applyFill="1" applyBorder="1"/>
    <xf numFmtId="0" fontId="24" fillId="0" borderId="7" xfId="0" applyFont="1" applyBorder="1"/>
    <xf numFmtId="167" fontId="24" fillId="0" borderId="0" xfId="6" applyNumberFormat="1" applyFont="1" applyFill="1" applyBorder="1"/>
    <xf numFmtId="164" fontId="24" fillId="0" borderId="0" xfId="8" applyNumberFormat="1" applyFont="1" applyFill="1" applyBorder="1"/>
    <xf numFmtId="168" fontId="0" fillId="0" borderId="0" xfId="0" applyNumberFormat="1"/>
    <xf numFmtId="167" fontId="24" fillId="0" borderId="0" xfId="6" applyNumberFormat="1" applyFont="1" applyFill="1"/>
    <xf numFmtId="164" fontId="24" fillId="0" borderId="0" xfId="6" applyNumberFormat="1" applyFont="1" applyFill="1" applyBorder="1"/>
    <xf numFmtId="0" fontId="24" fillId="0" borderId="0" xfId="0" applyFont="1" applyAlignment="1">
      <alignment vertical="center" wrapText="1"/>
    </xf>
    <xf numFmtId="164" fontId="24" fillId="0" borderId="0" xfId="7" applyFont="1" applyFill="1" applyBorder="1" applyAlignment="1">
      <alignment vertical="center"/>
    </xf>
    <xf numFmtId="164" fontId="0" fillId="0" borderId="0" xfId="3" applyFont="1" applyFill="1"/>
    <xf numFmtId="166" fontId="25" fillId="0" borderId="0" xfId="3" applyNumberFormat="1" applyFont="1" applyFill="1"/>
    <xf numFmtId="164" fontId="24" fillId="0" borderId="0" xfId="0" applyNumberFormat="1" applyFont="1"/>
    <xf numFmtId="166" fontId="24" fillId="0" borderId="0" xfId="8" applyNumberFormat="1" applyFont="1" applyFill="1" applyBorder="1"/>
    <xf numFmtId="166" fontId="0" fillId="0" borderId="0" xfId="0" applyNumberFormat="1"/>
    <xf numFmtId="166" fontId="24" fillId="0" borderId="2" xfId="7" applyNumberFormat="1" applyFont="1" applyFill="1" applyBorder="1"/>
    <xf numFmtId="43" fontId="0" fillId="0" borderId="0" xfId="0" applyNumberFormat="1"/>
    <xf numFmtId="167" fontId="0" fillId="0" borderId="0" xfId="2" applyNumberFormat="1" applyFont="1"/>
    <xf numFmtId="0" fontId="16" fillId="0" borderId="0" xfId="0" applyFont="1"/>
    <xf numFmtId="167" fontId="24" fillId="0" borderId="0" xfId="2" applyNumberFormat="1" applyFont="1"/>
    <xf numFmtId="165" fontId="17" fillId="0" borderId="2" xfId="0" applyNumberFormat="1" applyFont="1" applyFill="1" applyBorder="1" applyAlignment="1">
      <alignment horizontal="center"/>
    </xf>
    <xf numFmtId="0" fontId="18" fillId="0" borderId="0" xfId="0" applyFont="1" applyAlignment="1">
      <alignment horizontal="left" vertical="center" wrapText="1"/>
    </xf>
    <xf numFmtId="167" fontId="24" fillId="0" borderId="1" xfId="6" applyNumberFormat="1" applyFont="1" applyFill="1" applyBorder="1" applyAlignment="1">
      <alignment horizontal="center"/>
    </xf>
    <xf numFmtId="167" fontId="24" fillId="0" borderId="0" xfId="6" applyNumberFormat="1" applyFont="1" applyFill="1" applyAlignment="1">
      <alignment horizontal="center" wrapText="1"/>
    </xf>
    <xf numFmtId="167" fontId="24" fillId="0" borderId="1" xfId="6" applyNumberFormat="1" applyFont="1" applyFill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4" fontId="8" fillId="0" borderId="0" xfId="0" applyNumberFormat="1" applyFont="1" applyBorder="1" applyAlignment="1">
      <alignment horizontal="center"/>
    </xf>
    <xf numFmtId="4" fontId="5" fillId="0" borderId="0" xfId="0" applyNumberFormat="1" applyFont="1" applyBorder="1" applyAlignment="1">
      <alignment horizontal="center"/>
    </xf>
  </cellXfs>
  <cellStyles count="9">
    <cellStyle name="Comma" xfId="2" builtinId="3"/>
    <cellStyle name="Comma 2" xfId="5" xr:uid="{C2F57386-F062-4A41-97E6-A5E837B0BE77}"/>
    <cellStyle name="Comma_Worksheet in D: Mis documentos Clientes 2003 Holanda Informes Brenntag-Informe2002-2001" xfId="8" xr:uid="{8F78C935-5BDE-470A-A8A0-FCE8E7F28D28}"/>
    <cellStyle name="Millares 10" xfId="3" xr:uid="{186CC68E-139C-47FF-B592-409891D29845}"/>
    <cellStyle name="Millares 11" xfId="7" xr:uid="{C2D932A9-845E-4635-B38B-F5EF078F633E}"/>
    <cellStyle name="Millares 2" xfId="6" xr:uid="{649E5CD7-7AF0-45B0-B025-2E53BF39EA60}"/>
    <cellStyle name="Normal" xfId="0" builtinId="0"/>
    <cellStyle name="Normal 2" xfId="1" xr:uid="{00000000-0005-0000-0000-000001000000}"/>
    <cellStyle name="Normal 2 10" xfId="4" xr:uid="{E60C3EBB-C75D-4BCE-B86F-1328A2921F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lsoterra/TELSOTERRA%20%20ESTADOS%20%20FINANCIEROS%20%20DIC2019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F"/>
      <sheetName val="ERI"/>
      <sheetName val="ECP"/>
      <sheetName val="BC 2019"/>
      <sheetName val="BC 2018"/>
    </sheetNames>
    <sheetDataSet>
      <sheetData sheetId="0"/>
      <sheetData sheetId="1"/>
      <sheetData sheetId="2"/>
      <sheetData sheetId="3"/>
      <sheetData sheetId="4">
        <row r="213">
          <cell r="J213">
            <v>600165.37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F870E-59DD-4DE2-9F5A-82F70EBDB55C}">
  <dimension ref="A1:M9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5" sqref="D5"/>
    </sheetView>
  </sheetViews>
  <sheetFormatPr defaultColWidth="11.42578125" defaultRowHeight="12" x14ac:dyDescent="0.2"/>
  <cols>
    <col min="1" max="1" width="38.85546875" style="27" bestFit="1" customWidth="1"/>
    <col min="2" max="2" width="12.85546875" style="27" bestFit="1" customWidth="1"/>
    <col min="3" max="3" width="11.7109375" style="27" bestFit="1" customWidth="1"/>
    <col min="4" max="4" width="41.5703125" style="27" bestFit="1" customWidth="1"/>
    <col min="5" max="6" width="12" style="27" bestFit="1" customWidth="1"/>
    <col min="7" max="7" width="11.42578125" style="27"/>
    <col min="8" max="8" width="13.28515625" style="27" bestFit="1" customWidth="1"/>
    <col min="9" max="16384" width="11.42578125" style="27"/>
  </cols>
  <sheetData>
    <row r="1" spans="1:9" x14ac:dyDescent="0.2">
      <c r="A1" s="24"/>
      <c r="B1" s="25"/>
      <c r="C1" s="26"/>
      <c r="D1" s="24"/>
      <c r="E1" s="25"/>
      <c r="F1" s="26"/>
    </row>
    <row r="2" spans="1:9" x14ac:dyDescent="0.2">
      <c r="A2" s="25" t="s">
        <v>76</v>
      </c>
      <c r="B2" s="28">
        <v>2019</v>
      </c>
      <c r="C2" s="28">
        <v>2018</v>
      </c>
      <c r="D2" s="25" t="s">
        <v>77</v>
      </c>
      <c r="E2" s="28">
        <v>2019</v>
      </c>
      <c r="F2" s="28">
        <v>2018</v>
      </c>
      <c r="G2" s="29"/>
      <c r="H2" s="30"/>
      <c r="I2" s="30"/>
    </row>
    <row r="3" spans="1:9" x14ac:dyDescent="0.2">
      <c r="A3" s="24"/>
      <c r="B3" s="25"/>
      <c r="C3" s="25"/>
      <c r="D3" s="24"/>
      <c r="E3" s="24"/>
      <c r="F3" s="24"/>
    </row>
    <row r="4" spans="1:9" x14ac:dyDescent="0.2">
      <c r="A4" s="31" t="s">
        <v>78</v>
      </c>
      <c r="B4" s="25"/>
      <c r="C4" s="25"/>
      <c r="D4" s="32" t="s">
        <v>21</v>
      </c>
      <c r="E4" s="33"/>
      <c r="F4" s="33"/>
    </row>
    <row r="5" spans="1:9" x14ac:dyDescent="0.2">
      <c r="A5" s="34" t="s">
        <v>79</v>
      </c>
      <c r="B5" s="35">
        <f>+'Balance 2019'!H10</f>
        <v>38502.559999999998</v>
      </c>
      <c r="C5" s="35"/>
      <c r="D5" s="34" t="s">
        <v>80</v>
      </c>
      <c r="E5" s="35"/>
      <c r="F5" s="35"/>
      <c r="H5" s="36"/>
      <c r="I5" s="36"/>
    </row>
    <row r="6" spans="1:9" x14ac:dyDescent="0.2">
      <c r="A6" s="34" t="s">
        <v>81</v>
      </c>
      <c r="B6" s="35"/>
      <c r="C6" s="35"/>
      <c r="D6" s="34" t="s">
        <v>82</v>
      </c>
      <c r="E6" s="33"/>
      <c r="F6" s="33"/>
      <c r="H6" s="36"/>
      <c r="I6" s="36"/>
    </row>
    <row r="7" spans="1:9" x14ac:dyDescent="0.2">
      <c r="A7" s="34" t="s">
        <v>83</v>
      </c>
      <c r="B7" s="35"/>
      <c r="C7" s="35"/>
      <c r="D7" s="34" t="s">
        <v>84</v>
      </c>
      <c r="E7" s="33"/>
      <c r="F7" s="33"/>
      <c r="H7" s="36"/>
      <c r="I7" s="36"/>
    </row>
    <row r="8" spans="1:9" x14ac:dyDescent="0.2">
      <c r="A8" s="34" t="s">
        <v>85</v>
      </c>
      <c r="B8" s="35"/>
      <c r="C8" s="35"/>
      <c r="D8" s="34" t="s">
        <v>86</v>
      </c>
      <c r="E8" s="37"/>
      <c r="F8" s="37"/>
      <c r="H8" s="36"/>
      <c r="I8" s="36"/>
    </row>
    <row r="9" spans="1:9" x14ac:dyDescent="0.2">
      <c r="A9" s="34" t="s">
        <v>87</v>
      </c>
      <c r="B9" s="35"/>
      <c r="C9" s="35"/>
      <c r="D9" s="34" t="s">
        <v>88</v>
      </c>
      <c r="E9" s="33"/>
      <c r="F9" s="33"/>
      <c r="H9" s="36"/>
      <c r="I9" s="36"/>
    </row>
    <row r="10" spans="1:9" x14ac:dyDescent="0.2">
      <c r="A10" s="34" t="s">
        <v>89</v>
      </c>
      <c r="B10" s="35"/>
      <c r="C10" s="35"/>
      <c r="D10" s="34" t="s">
        <v>90</v>
      </c>
      <c r="E10" s="33"/>
      <c r="F10" s="33"/>
      <c r="H10" s="36"/>
      <c r="I10" s="36"/>
    </row>
    <row r="11" spans="1:9" x14ac:dyDescent="0.2">
      <c r="A11" s="34" t="s">
        <v>91</v>
      </c>
      <c r="B11" s="35"/>
      <c r="C11" s="35"/>
      <c r="D11" s="34" t="s">
        <v>92</v>
      </c>
      <c r="E11" s="33"/>
      <c r="F11" s="33"/>
      <c r="H11" s="36"/>
      <c r="I11" s="36"/>
    </row>
    <row r="12" spans="1:9" x14ac:dyDescent="0.2">
      <c r="A12" s="34" t="s">
        <v>93</v>
      </c>
      <c r="B12" s="35"/>
      <c r="C12" s="35"/>
      <c r="D12" s="34" t="s">
        <v>94</v>
      </c>
      <c r="E12" s="33"/>
      <c r="F12" s="33"/>
      <c r="H12" s="36"/>
      <c r="I12" s="36"/>
    </row>
    <row r="13" spans="1:9" x14ac:dyDescent="0.2">
      <c r="A13" s="34" t="s">
        <v>95</v>
      </c>
      <c r="B13" s="35"/>
      <c r="C13" s="35"/>
      <c r="D13" s="34" t="s">
        <v>96</v>
      </c>
      <c r="E13" s="33"/>
      <c r="F13" s="33"/>
      <c r="H13" s="36"/>
      <c r="I13" s="36"/>
    </row>
    <row r="14" spans="1:9" x14ac:dyDescent="0.2">
      <c r="A14" s="31" t="s">
        <v>97</v>
      </c>
      <c r="B14" s="38">
        <f>SUM(B5:B13)</f>
        <v>38502.559999999998</v>
      </c>
      <c r="C14" s="38">
        <f>SUM(C5:C13)</f>
        <v>0</v>
      </c>
      <c r="D14" s="39" t="s">
        <v>98</v>
      </c>
      <c r="E14" s="40">
        <f>SUM(E5:E13)</f>
        <v>0</v>
      </c>
      <c r="F14" s="40">
        <f>SUM(F5:F13)</f>
        <v>0</v>
      </c>
      <c r="G14" s="37"/>
      <c r="H14" s="36"/>
      <c r="I14" s="36"/>
    </row>
    <row r="15" spans="1:9" x14ac:dyDescent="0.2">
      <c r="A15" s="34"/>
      <c r="B15" s="35"/>
      <c r="C15" s="35"/>
      <c r="H15" s="36"/>
      <c r="I15" s="36"/>
    </row>
    <row r="16" spans="1:9" x14ac:dyDescent="0.2">
      <c r="A16" s="31" t="s">
        <v>99</v>
      </c>
      <c r="B16" s="35"/>
      <c r="C16" s="35"/>
      <c r="D16" s="32" t="s">
        <v>100</v>
      </c>
      <c r="H16" s="36"/>
      <c r="I16" s="36"/>
    </row>
    <row r="17" spans="1:13" x14ac:dyDescent="0.2">
      <c r="A17" s="34" t="s">
        <v>87</v>
      </c>
      <c r="B17" s="35"/>
      <c r="C17" s="35"/>
      <c r="D17" s="41" t="s">
        <v>101</v>
      </c>
      <c r="E17" s="33"/>
      <c r="F17" s="33"/>
      <c r="H17" s="36"/>
      <c r="I17" s="36"/>
    </row>
    <row r="18" spans="1:13" x14ac:dyDescent="0.2">
      <c r="A18" s="34" t="s">
        <v>91</v>
      </c>
      <c r="B18" s="35"/>
      <c r="C18" s="35"/>
      <c r="D18" s="41" t="s">
        <v>102</v>
      </c>
      <c r="E18" s="33"/>
      <c r="F18" s="33"/>
      <c r="H18" s="36"/>
      <c r="I18" s="36"/>
    </row>
    <row r="19" spans="1:13" x14ac:dyDescent="0.2">
      <c r="A19" s="34" t="s">
        <v>103</v>
      </c>
      <c r="B19" s="35"/>
      <c r="C19" s="35"/>
      <c r="D19" s="34" t="s">
        <v>86</v>
      </c>
      <c r="E19" s="33"/>
      <c r="F19" s="33"/>
      <c r="H19" s="36"/>
      <c r="I19" s="36"/>
    </row>
    <row r="20" spans="1:13" x14ac:dyDescent="0.2">
      <c r="A20" s="34" t="s">
        <v>104</v>
      </c>
      <c r="B20" s="35"/>
      <c r="C20" s="35"/>
      <c r="D20" s="34" t="s">
        <v>88</v>
      </c>
      <c r="E20" s="33"/>
      <c r="F20" s="33"/>
      <c r="G20" s="37"/>
      <c r="H20" s="36"/>
      <c r="I20" s="36"/>
      <c r="K20" s="42"/>
      <c r="M20" s="42"/>
    </row>
    <row r="21" spans="1:13" x14ac:dyDescent="0.2">
      <c r="A21" s="34" t="s">
        <v>105</v>
      </c>
      <c r="B21" s="35"/>
      <c r="C21" s="35"/>
      <c r="D21" s="34" t="s">
        <v>106</v>
      </c>
      <c r="E21" s="33"/>
      <c r="F21" s="33"/>
      <c r="H21" s="36"/>
      <c r="I21" s="36"/>
      <c r="J21" s="25"/>
      <c r="K21" s="42"/>
      <c r="L21" s="25"/>
      <c r="M21" s="42"/>
    </row>
    <row r="22" spans="1:13" x14ac:dyDescent="0.2">
      <c r="A22" s="34" t="s">
        <v>107</v>
      </c>
      <c r="B22" s="35"/>
      <c r="C22" s="35"/>
      <c r="D22" s="34" t="s">
        <v>108</v>
      </c>
      <c r="E22" s="33"/>
      <c r="F22" s="33"/>
      <c r="H22" s="36"/>
      <c r="I22" s="36"/>
    </row>
    <row r="23" spans="1:13" x14ac:dyDescent="0.2">
      <c r="A23" s="34" t="s">
        <v>109</v>
      </c>
      <c r="B23" s="35"/>
      <c r="C23" s="35"/>
      <c r="D23" s="34" t="s">
        <v>94</v>
      </c>
      <c r="E23" s="33"/>
      <c r="F23" s="33"/>
      <c r="H23" s="36"/>
      <c r="I23" s="36"/>
    </row>
    <row r="24" spans="1:13" x14ac:dyDescent="0.2">
      <c r="A24" s="34" t="s">
        <v>110</v>
      </c>
      <c r="B24" s="35"/>
      <c r="C24" s="35"/>
      <c r="D24" s="34" t="s">
        <v>111</v>
      </c>
      <c r="E24" s="43"/>
      <c r="F24" s="43"/>
      <c r="H24" s="36"/>
      <c r="I24" s="36"/>
    </row>
    <row r="25" spans="1:13" x14ac:dyDescent="0.2">
      <c r="A25" s="34" t="s">
        <v>112</v>
      </c>
      <c r="B25" s="44"/>
      <c r="C25" s="44"/>
      <c r="D25" s="34" t="s">
        <v>113</v>
      </c>
      <c r="E25" s="45"/>
      <c r="F25" s="45"/>
      <c r="H25" s="36"/>
      <c r="I25" s="36"/>
    </row>
    <row r="26" spans="1:13" x14ac:dyDescent="0.2">
      <c r="A26" s="34"/>
      <c r="B26" s="35"/>
      <c r="C26" s="35"/>
      <c r="D26" s="39" t="s">
        <v>114</v>
      </c>
      <c r="E26" s="44">
        <f>SUM(E17:E25)</f>
        <v>0</v>
      </c>
      <c r="F26" s="44">
        <f>SUM(F17:F25)</f>
        <v>0</v>
      </c>
      <c r="H26" s="36"/>
      <c r="I26" s="36"/>
    </row>
    <row r="27" spans="1:13" x14ac:dyDescent="0.2">
      <c r="A27" s="31" t="s">
        <v>115</v>
      </c>
      <c r="B27" s="43">
        <f>SUM(B17:B25)</f>
        <v>0</v>
      </c>
      <c r="C27" s="43">
        <f>SUM(C17:C25)</f>
        <v>0</v>
      </c>
      <c r="D27" s="39" t="s">
        <v>116</v>
      </c>
      <c r="E27" s="46">
        <f>+E26+E14</f>
        <v>0</v>
      </c>
      <c r="F27" s="46">
        <f>+F26+F14</f>
        <v>0</v>
      </c>
      <c r="H27" s="36"/>
      <c r="I27" s="36"/>
    </row>
    <row r="28" spans="1:13" x14ac:dyDescent="0.2">
      <c r="A28" s="31"/>
      <c r="B28" s="33"/>
      <c r="C28" s="33"/>
      <c r="D28" s="39"/>
      <c r="E28" s="47"/>
      <c r="F28" s="47"/>
      <c r="H28" s="36"/>
      <c r="I28" s="36"/>
    </row>
    <row r="29" spans="1:13" ht="12" customHeight="1" x14ac:dyDescent="0.2">
      <c r="D29" s="39" t="s">
        <v>117</v>
      </c>
      <c r="E29" s="48">
        <v>38503</v>
      </c>
      <c r="F29" s="48"/>
      <c r="H29" s="36"/>
      <c r="I29" s="36"/>
    </row>
    <row r="30" spans="1:13" ht="5.0999999999999996" customHeight="1" x14ac:dyDescent="0.2">
      <c r="H30" s="36"/>
      <c r="I30" s="36"/>
    </row>
    <row r="31" spans="1:13" ht="12.75" thickBot="1" x14ac:dyDescent="0.25">
      <c r="A31" s="24" t="s">
        <v>118</v>
      </c>
      <c r="B31" s="49">
        <f>+B27+B14</f>
        <v>38502.559999999998</v>
      </c>
      <c r="C31" s="49">
        <f>+C27+C14</f>
        <v>0</v>
      </c>
      <c r="D31" s="50" t="s">
        <v>119</v>
      </c>
      <c r="E31" s="51">
        <f>+E29+E27</f>
        <v>38503</v>
      </c>
      <c r="F31" s="105">
        <f>+F29+F27</f>
        <v>0</v>
      </c>
      <c r="H31" s="36"/>
      <c r="I31" s="36"/>
    </row>
    <row r="32" spans="1:13" ht="5.0999999999999996" customHeight="1" thickTop="1" x14ac:dyDescent="0.2">
      <c r="D32" s="47"/>
      <c r="E32" s="47"/>
      <c r="F32" s="47"/>
      <c r="H32" s="36"/>
      <c r="I32" s="36"/>
    </row>
    <row r="33" spans="1:8" ht="5.0999999999999996" customHeight="1" x14ac:dyDescent="0.2">
      <c r="B33" s="52"/>
      <c r="C33" s="52"/>
      <c r="D33" s="47"/>
      <c r="E33" s="47"/>
      <c r="F33" s="47"/>
      <c r="H33" s="47"/>
    </row>
    <row r="34" spans="1:8" x14ac:dyDescent="0.2">
      <c r="B34" s="52"/>
      <c r="C34" s="52"/>
      <c r="D34" s="47"/>
      <c r="E34" s="52"/>
      <c r="F34" s="47"/>
      <c r="H34" s="47"/>
    </row>
    <row r="35" spans="1:8" x14ac:dyDescent="0.2">
      <c r="B35" s="52"/>
      <c r="C35" s="52"/>
      <c r="D35" s="47"/>
      <c r="E35" s="52"/>
      <c r="H35" s="47"/>
    </row>
    <row r="36" spans="1:8" x14ac:dyDescent="0.2">
      <c r="B36" s="52"/>
      <c r="C36" s="52"/>
      <c r="D36" s="47"/>
      <c r="H36" s="47"/>
    </row>
    <row r="37" spans="1:8" x14ac:dyDescent="0.2">
      <c r="B37" s="52"/>
      <c r="C37" s="52"/>
      <c r="D37" s="47"/>
      <c r="E37" s="47"/>
      <c r="F37" s="47"/>
      <c r="H37" s="47"/>
    </row>
    <row r="38" spans="1:8" x14ac:dyDescent="0.2">
      <c r="B38" s="52"/>
      <c r="C38" s="52"/>
      <c r="D38" s="47"/>
      <c r="E38" s="47"/>
      <c r="F38" s="47"/>
      <c r="H38" s="47"/>
    </row>
    <row r="39" spans="1:8" x14ac:dyDescent="0.2">
      <c r="A39" s="47"/>
      <c r="B39" s="52"/>
      <c r="C39" s="52"/>
      <c r="D39" s="47"/>
      <c r="E39" s="47"/>
      <c r="F39" s="47"/>
      <c r="H39" s="47"/>
    </row>
    <row r="40" spans="1:8" x14ac:dyDescent="0.2">
      <c r="A40" s="52"/>
      <c r="B40" s="35"/>
      <c r="C40" s="52"/>
      <c r="D40" s="47"/>
      <c r="E40" s="47"/>
      <c r="F40" s="47"/>
      <c r="H40" s="47"/>
    </row>
    <row r="41" spans="1:8" x14ac:dyDescent="0.2">
      <c r="B41" s="52"/>
      <c r="C41" s="52"/>
      <c r="D41" s="47"/>
      <c r="H41" s="47"/>
    </row>
    <row r="42" spans="1:8" x14ac:dyDescent="0.2">
      <c r="B42" s="52"/>
      <c r="C42" s="52"/>
      <c r="D42" s="47"/>
      <c r="H42" s="47"/>
    </row>
    <row r="43" spans="1:8" x14ac:dyDescent="0.2">
      <c r="B43" s="52"/>
      <c r="C43" s="52"/>
      <c r="D43" s="47"/>
      <c r="E43" s="47"/>
      <c r="F43" s="47"/>
      <c r="H43" s="47"/>
    </row>
    <row r="44" spans="1:8" x14ac:dyDescent="0.2">
      <c r="B44" s="52"/>
      <c r="C44" s="52"/>
      <c r="D44" s="47"/>
      <c r="H44" s="47"/>
    </row>
    <row r="45" spans="1:8" x14ac:dyDescent="0.2">
      <c r="B45" s="52"/>
      <c r="C45" s="52"/>
      <c r="D45" s="47"/>
      <c r="H45" s="47"/>
    </row>
    <row r="46" spans="1:8" x14ac:dyDescent="0.2">
      <c r="B46" s="52"/>
      <c r="C46" s="52"/>
      <c r="D46" s="47"/>
      <c r="E46" s="47"/>
      <c r="F46" s="47"/>
      <c r="H46" s="47"/>
    </row>
    <row r="47" spans="1:8" x14ac:dyDescent="0.2">
      <c r="B47" s="52"/>
      <c r="C47" s="52"/>
      <c r="D47" s="47"/>
      <c r="E47" s="47"/>
      <c r="F47" s="47"/>
      <c r="H47" s="47"/>
    </row>
    <row r="48" spans="1:8" x14ac:dyDescent="0.2">
      <c r="B48" s="52"/>
      <c r="C48" s="52"/>
      <c r="D48" s="47"/>
      <c r="E48" s="47"/>
      <c r="F48" s="47"/>
      <c r="H48" s="47"/>
    </row>
    <row r="49" spans="1:8" x14ac:dyDescent="0.2">
      <c r="B49" s="52"/>
      <c r="C49" s="52"/>
      <c r="D49" s="47"/>
      <c r="H49" s="47"/>
    </row>
    <row r="50" spans="1:8" x14ac:dyDescent="0.2">
      <c r="B50" s="52"/>
      <c r="C50" s="52"/>
      <c r="D50" s="47"/>
      <c r="H50" s="47"/>
    </row>
    <row r="51" spans="1:8" x14ac:dyDescent="0.2">
      <c r="B51" s="52"/>
      <c r="C51" s="52"/>
      <c r="D51" s="47"/>
      <c r="H51" s="47"/>
    </row>
    <row r="52" spans="1:8" x14ac:dyDescent="0.2">
      <c r="B52" s="52"/>
      <c r="C52" s="52"/>
      <c r="D52" s="47"/>
      <c r="H52" s="47"/>
    </row>
    <row r="53" spans="1:8" x14ac:dyDescent="0.2">
      <c r="B53" s="52"/>
      <c r="C53" s="52"/>
      <c r="D53" s="47"/>
      <c r="E53" s="47"/>
      <c r="F53" s="47"/>
      <c r="H53" s="47"/>
    </row>
    <row r="54" spans="1:8" x14ac:dyDescent="0.2">
      <c r="A54" s="47"/>
      <c r="B54" s="52"/>
      <c r="C54" s="52"/>
      <c r="D54" s="47"/>
      <c r="H54" s="47"/>
    </row>
    <row r="55" spans="1:8" x14ac:dyDescent="0.2">
      <c r="B55" s="52"/>
      <c r="C55" s="52"/>
      <c r="D55" s="47"/>
      <c r="H55" s="47"/>
    </row>
    <row r="56" spans="1:8" x14ac:dyDescent="0.2">
      <c r="B56" s="52"/>
      <c r="C56" s="52"/>
      <c r="D56" s="47"/>
      <c r="H56" s="47"/>
    </row>
    <row r="57" spans="1:8" x14ac:dyDescent="0.2">
      <c r="D57" s="47"/>
      <c r="E57" s="47"/>
      <c r="F57" s="47"/>
      <c r="H57" s="47"/>
    </row>
    <row r="58" spans="1:8" x14ac:dyDescent="0.2">
      <c r="B58" s="47"/>
      <c r="C58" s="47"/>
      <c r="D58" s="47"/>
      <c r="H58" s="47"/>
    </row>
    <row r="59" spans="1:8" x14ac:dyDescent="0.2">
      <c r="B59" s="47"/>
      <c r="C59" s="47"/>
      <c r="D59" s="47"/>
      <c r="H59" s="47"/>
    </row>
    <row r="60" spans="1:8" x14ac:dyDescent="0.2">
      <c r="A60" s="47"/>
      <c r="B60" s="47"/>
      <c r="C60" s="47"/>
      <c r="D60" s="53"/>
      <c r="H60" s="47"/>
    </row>
    <row r="61" spans="1:8" x14ac:dyDescent="0.2">
      <c r="B61" s="47"/>
      <c r="C61" s="47"/>
      <c r="D61" s="53"/>
      <c r="H61" s="47"/>
    </row>
    <row r="62" spans="1:8" x14ac:dyDescent="0.2">
      <c r="B62" s="47"/>
      <c r="C62" s="47"/>
      <c r="D62" s="53"/>
      <c r="H62" s="47"/>
    </row>
    <row r="63" spans="1:8" x14ac:dyDescent="0.2">
      <c r="B63" s="52"/>
      <c r="C63" s="52"/>
      <c r="D63" s="53"/>
      <c r="H63" s="47"/>
    </row>
    <row r="64" spans="1:8" x14ac:dyDescent="0.2">
      <c r="B64" s="47"/>
      <c r="C64" s="47"/>
      <c r="D64" s="53"/>
      <c r="H64" s="47"/>
    </row>
    <row r="65" spans="2:8" x14ac:dyDescent="0.2">
      <c r="D65" s="53"/>
      <c r="H65" s="47"/>
    </row>
    <row r="66" spans="2:8" x14ac:dyDescent="0.2">
      <c r="B66" s="47"/>
      <c r="C66" s="47"/>
      <c r="D66" s="53"/>
      <c r="H66" s="47"/>
    </row>
    <row r="67" spans="2:8" x14ac:dyDescent="0.2">
      <c r="B67" s="47"/>
      <c r="C67" s="47"/>
      <c r="D67" s="53"/>
      <c r="H67" s="47"/>
    </row>
    <row r="68" spans="2:8" x14ac:dyDescent="0.2">
      <c r="B68" s="47"/>
      <c r="C68" s="47"/>
      <c r="D68" s="53"/>
      <c r="H68" s="47"/>
    </row>
    <row r="69" spans="2:8" x14ac:dyDescent="0.2">
      <c r="B69" s="47"/>
      <c r="C69" s="47"/>
      <c r="D69" s="53"/>
      <c r="H69" s="47"/>
    </row>
    <row r="70" spans="2:8" x14ac:dyDescent="0.2">
      <c r="B70" s="47"/>
      <c r="C70" s="47"/>
      <c r="D70" s="53"/>
      <c r="H70" s="47"/>
    </row>
    <row r="71" spans="2:8" x14ac:dyDescent="0.2">
      <c r="B71" s="47"/>
      <c r="C71" s="47"/>
      <c r="D71" s="53"/>
      <c r="H71" s="47"/>
    </row>
    <row r="72" spans="2:8" x14ac:dyDescent="0.2">
      <c r="B72" s="53"/>
      <c r="C72" s="53"/>
      <c r="D72" s="53"/>
      <c r="H72" s="47"/>
    </row>
    <row r="73" spans="2:8" x14ac:dyDescent="0.2">
      <c r="B73" s="53"/>
      <c r="C73" s="53"/>
      <c r="D73" s="53"/>
      <c r="H73" s="47"/>
    </row>
    <row r="74" spans="2:8" x14ac:dyDescent="0.2">
      <c r="D74" s="53"/>
      <c r="H74" s="47"/>
    </row>
    <row r="75" spans="2:8" x14ac:dyDescent="0.2">
      <c r="H75" s="47"/>
    </row>
    <row r="76" spans="2:8" x14ac:dyDescent="0.2">
      <c r="H76" s="47"/>
    </row>
    <row r="77" spans="2:8" x14ac:dyDescent="0.2">
      <c r="H77" s="47"/>
    </row>
    <row r="78" spans="2:8" x14ac:dyDescent="0.2">
      <c r="H78" s="47"/>
    </row>
    <row r="79" spans="2:8" x14ac:dyDescent="0.2">
      <c r="H79" s="47"/>
    </row>
    <row r="80" spans="2:8" x14ac:dyDescent="0.2">
      <c r="H80" s="47"/>
    </row>
    <row r="81" spans="8:8" x14ac:dyDescent="0.2">
      <c r="H81" s="47"/>
    </row>
    <row r="82" spans="8:8" x14ac:dyDescent="0.2">
      <c r="H82" s="47"/>
    </row>
    <row r="83" spans="8:8" x14ac:dyDescent="0.2">
      <c r="H83" s="47"/>
    </row>
    <row r="84" spans="8:8" x14ac:dyDescent="0.2">
      <c r="H84" s="47"/>
    </row>
    <row r="85" spans="8:8" x14ac:dyDescent="0.2">
      <c r="H85" s="47"/>
    </row>
    <row r="86" spans="8:8" x14ac:dyDescent="0.2">
      <c r="H86" s="47"/>
    </row>
    <row r="87" spans="8:8" x14ac:dyDescent="0.2">
      <c r="H87" s="47"/>
    </row>
    <row r="88" spans="8:8" x14ac:dyDescent="0.2">
      <c r="H88" s="47"/>
    </row>
    <row r="89" spans="8:8" x14ac:dyDescent="0.2">
      <c r="H89" s="47"/>
    </row>
    <row r="90" spans="8:8" x14ac:dyDescent="0.2">
      <c r="H90" s="47"/>
    </row>
    <row r="91" spans="8:8" x14ac:dyDescent="0.2">
      <c r="H91" s="47"/>
    </row>
    <row r="92" spans="8:8" x14ac:dyDescent="0.2">
      <c r="H92" s="47"/>
    </row>
    <row r="93" spans="8:8" x14ac:dyDescent="0.2">
      <c r="H93" s="47"/>
    </row>
    <row r="94" spans="8:8" x14ac:dyDescent="0.2">
      <c r="H94" s="47"/>
    </row>
    <row r="95" spans="8:8" x14ac:dyDescent="0.2">
      <c r="H95" s="4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1C456-0BA0-4031-AF50-A928AC604BF9}">
  <dimension ref="A1:I36"/>
  <sheetViews>
    <sheetView topLeftCell="A7" workbookViewId="0">
      <selection activeCell="B11" sqref="B11"/>
    </sheetView>
  </sheetViews>
  <sheetFormatPr defaultColWidth="11.42578125" defaultRowHeight="12" x14ac:dyDescent="0.2"/>
  <cols>
    <col min="1" max="1" width="43.140625" style="27" customWidth="1"/>
    <col min="2" max="2" width="10" style="65" bestFit="1" customWidth="1"/>
    <col min="3" max="3" width="1.28515625" style="27" customWidth="1"/>
    <col min="4" max="4" width="13.140625" style="27" bestFit="1" customWidth="1"/>
    <col min="5" max="5" width="1.7109375" style="27" customWidth="1"/>
    <col min="6" max="6" width="13.28515625" style="27" bestFit="1" customWidth="1"/>
    <col min="7" max="7" width="15.28515625" style="27" bestFit="1" customWidth="1"/>
    <col min="8" max="8" width="12.85546875" style="27" bestFit="1" customWidth="1"/>
    <col min="9" max="16384" width="11.42578125" style="27"/>
  </cols>
  <sheetData>
    <row r="1" spans="1:7" s="56" customFormat="1" x14ac:dyDescent="0.2">
      <c r="A1" s="54"/>
      <c r="B1" s="55"/>
    </row>
    <row r="2" spans="1:7" s="56" customFormat="1" ht="14.25" x14ac:dyDescent="0.35">
      <c r="A2" s="54"/>
      <c r="B2" s="57">
        <v>2019</v>
      </c>
      <c r="C2" s="58"/>
      <c r="D2" s="58">
        <v>2018</v>
      </c>
    </row>
    <row r="3" spans="1:7" ht="14.25" x14ac:dyDescent="0.35">
      <c r="A3" s="59"/>
      <c r="B3" s="57"/>
      <c r="C3" s="58"/>
      <c r="D3" s="58"/>
    </row>
    <row r="4" spans="1:7" ht="15" x14ac:dyDescent="0.25">
      <c r="A4" s="60" t="s">
        <v>120</v>
      </c>
      <c r="B4" s="61"/>
      <c r="C4" s="62"/>
      <c r="D4" s="61"/>
      <c r="G4" s="63"/>
    </row>
    <row r="5" spans="1:7" x14ac:dyDescent="0.2">
      <c r="A5" s="60" t="s">
        <v>121</v>
      </c>
      <c r="B5" s="64"/>
      <c r="C5" s="62"/>
      <c r="D5" s="64"/>
    </row>
    <row r="6" spans="1:7" x14ac:dyDescent="0.2">
      <c r="B6" s="65">
        <f>+B4+B5</f>
        <v>0</v>
      </c>
      <c r="C6" s="65"/>
      <c r="D6" s="65">
        <f t="shared" ref="D6" si="0">+D4+D5</f>
        <v>0</v>
      </c>
    </row>
    <row r="7" spans="1:7" x14ac:dyDescent="0.2">
      <c r="A7" s="60" t="s">
        <v>122</v>
      </c>
      <c r="B7" s="35"/>
      <c r="C7" s="62"/>
      <c r="D7" s="35"/>
    </row>
    <row r="8" spans="1:7" x14ac:dyDescent="0.2">
      <c r="A8" s="60"/>
      <c r="B8" s="35"/>
      <c r="C8" s="62"/>
      <c r="D8" s="35"/>
    </row>
    <row r="9" spans="1:7" x14ac:dyDescent="0.2">
      <c r="A9" s="59" t="s">
        <v>123</v>
      </c>
      <c r="C9" s="62"/>
      <c r="D9" s="35"/>
    </row>
    <row r="10" spans="1:7" x14ac:dyDescent="0.2">
      <c r="A10" s="60" t="s">
        <v>124</v>
      </c>
      <c r="B10" s="44">
        <f>-'Balance 2019'!H100</f>
        <v>-44933.440000000002</v>
      </c>
      <c r="C10" s="62"/>
      <c r="D10" s="44"/>
    </row>
    <row r="11" spans="1:7" x14ac:dyDescent="0.2">
      <c r="A11" s="60"/>
      <c r="B11" s="35"/>
      <c r="C11" s="62"/>
      <c r="D11" s="35"/>
    </row>
    <row r="12" spans="1:7" x14ac:dyDescent="0.2">
      <c r="A12" s="60" t="s">
        <v>125</v>
      </c>
      <c r="B12" s="35">
        <f>+B6+B10</f>
        <v>-44933.440000000002</v>
      </c>
      <c r="C12" s="35">
        <f t="shared" ref="C12:D12" si="1">+C6+C10</f>
        <v>0</v>
      </c>
      <c r="D12" s="35">
        <f t="shared" si="1"/>
        <v>0</v>
      </c>
    </row>
    <row r="13" spans="1:7" x14ac:dyDescent="0.2">
      <c r="A13" s="60"/>
      <c r="B13" s="35"/>
      <c r="C13" s="62"/>
      <c r="D13" s="35"/>
    </row>
    <row r="14" spans="1:7" x14ac:dyDescent="0.2">
      <c r="A14" s="60" t="s">
        <v>126</v>
      </c>
      <c r="B14" s="35"/>
      <c r="C14" s="62"/>
      <c r="D14" s="35"/>
    </row>
    <row r="15" spans="1:7" ht="15" x14ac:dyDescent="0.25">
      <c r="A15" s="60" t="s">
        <v>127</v>
      </c>
      <c r="B15" s="35"/>
      <c r="C15" s="62"/>
      <c r="D15" s="35"/>
      <c r="F15" s="63"/>
      <c r="G15" s="63"/>
    </row>
    <row r="16" spans="1:7" x14ac:dyDescent="0.2">
      <c r="A16" s="60"/>
      <c r="B16" s="44"/>
      <c r="C16" s="62"/>
      <c r="D16" s="44"/>
    </row>
    <row r="17" spans="1:9" ht="24" x14ac:dyDescent="0.2">
      <c r="A17" s="66" t="s">
        <v>128</v>
      </c>
      <c r="B17" s="35">
        <f>+B12+B15</f>
        <v>-44933.440000000002</v>
      </c>
      <c r="C17" s="35">
        <f t="shared" ref="C17:D17" si="2">+C12+C15</f>
        <v>0</v>
      </c>
      <c r="D17" s="35">
        <f t="shared" si="2"/>
        <v>0</v>
      </c>
      <c r="F17" s="65"/>
    </row>
    <row r="18" spans="1:9" x14ac:dyDescent="0.2">
      <c r="A18" s="60"/>
      <c r="B18" s="35"/>
      <c r="C18" s="62"/>
      <c r="D18" s="35"/>
    </row>
    <row r="19" spans="1:9" x14ac:dyDescent="0.2">
      <c r="A19" s="60" t="s">
        <v>129</v>
      </c>
      <c r="B19" s="67">
        <v>0</v>
      </c>
      <c r="C19" s="68"/>
      <c r="D19" s="67"/>
      <c r="F19" s="69"/>
    </row>
    <row r="20" spans="1:9" x14ac:dyDescent="0.2">
      <c r="A20" s="60"/>
      <c r="B20" s="35"/>
      <c r="C20" s="62"/>
      <c r="D20" s="35"/>
    </row>
    <row r="21" spans="1:9" x14ac:dyDescent="0.2">
      <c r="A21" s="60" t="s">
        <v>130</v>
      </c>
      <c r="B21" s="35"/>
      <c r="C21" s="70"/>
      <c r="D21" s="35">
        <v>0</v>
      </c>
    </row>
    <row r="22" spans="1:9" x14ac:dyDescent="0.2">
      <c r="A22" s="24"/>
      <c r="C22" s="70"/>
      <c r="D22" s="65"/>
    </row>
    <row r="23" spans="1:9" ht="12.75" x14ac:dyDescent="0.2">
      <c r="A23" s="60" t="s">
        <v>131</v>
      </c>
      <c r="B23" s="71">
        <f>+B17+B21</f>
        <v>-44933.440000000002</v>
      </c>
      <c r="C23" s="71">
        <f t="shared" ref="C23:D23" si="3">+C17+C21</f>
        <v>0</v>
      </c>
      <c r="D23" s="71">
        <f t="shared" si="3"/>
        <v>0</v>
      </c>
      <c r="E23" s="35"/>
      <c r="F23" s="72"/>
      <c r="G23" s="36"/>
      <c r="H23" s="73"/>
      <c r="I23" s="74"/>
    </row>
    <row r="24" spans="1:9" x14ac:dyDescent="0.2">
      <c r="C24" s="70"/>
      <c r="D24" s="65"/>
    </row>
    <row r="25" spans="1:9" x14ac:dyDescent="0.2">
      <c r="A25" s="59" t="s">
        <v>132</v>
      </c>
      <c r="C25" s="70"/>
      <c r="D25" s="65"/>
    </row>
    <row r="26" spans="1:9" x14ac:dyDescent="0.2">
      <c r="A26" s="24"/>
      <c r="C26" s="70"/>
      <c r="D26" s="65"/>
    </row>
    <row r="27" spans="1:9" ht="24" x14ac:dyDescent="0.2">
      <c r="A27" s="75" t="s">
        <v>133</v>
      </c>
      <c r="B27" s="64">
        <v>0</v>
      </c>
      <c r="C27" s="70"/>
      <c r="D27" s="64"/>
    </row>
    <row r="28" spans="1:9" x14ac:dyDescent="0.2">
      <c r="A28" s="24"/>
      <c r="C28" s="70"/>
      <c r="D28" s="65"/>
    </row>
    <row r="29" spans="1:9" ht="12.75" thickBot="1" x14ac:dyDescent="0.25">
      <c r="A29" s="60" t="s">
        <v>134</v>
      </c>
      <c r="B29" s="76">
        <f>+B23+B27</f>
        <v>-44933.440000000002</v>
      </c>
      <c r="C29" s="76">
        <f t="shared" ref="C29:D29" si="4">+C23+C27</f>
        <v>0</v>
      </c>
      <c r="D29" s="76">
        <f t="shared" si="4"/>
        <v>0</v>
      </c>
    </row>
    <row r="30" spans="1:9" ht="12.75" thickTop="1" x14ac:dyDescent="0.2">
      <c r="A30" s="60"/>
      <c r="C30" s="70"/>
      <c r="D30" s="70">
        <f>+D29+'[1]BC 2018'!J213</f>
        <v>600165.37</v>
      </c>
    </row>
    <row r="31" spans="1:9" x14ac:dyDescent="0.2">
      <c r="B31" s="35"/>
      <c r="C31" s="62"/>
      <c r="D31" s="62"/>
    </row>
    <row r="32" spans="1:9" x14ac:dyDescent="0.2">
      <c r="B32" s="35"/>
      <c r="C32" s="70"/>
      <c r="D32" s="62"/>
    </row>
    <row r="36" spans="1:2" x14ac:dyDescent="0.2">
      <c r="A36" s="106" t="s">
        <v>135</v>
      </c>
      <c r="B36" s="106"/>
    </row>
  </sheetData>
  <mergeCells count="1">
    <mergeCell ref="A36:B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8A501-55DE-4D5D-AE6F-90F99B39B046}">
  <dimension ref="A1:M56"/>
  <sheetViews>
    <sheetView topLeftCell="D1" workbookViewId="0">
      <selection activeCell="L38" sqref="L38"/>
    </sheetView>
  </sheetViews>
  <sheetFormatPr defaultColWidth="11.42578125" defaultRowHeight="15" x14ac:dyDescent="0.25"/>
  <cols>
    <col min="1" max="1" width="36.7109375" customWidth="1"/>
    <col min="2" max="2" width="10" customWidth="1"/>
    <col min="3" max="4" width="11.140625" bestFit="1" customWidth="1"/>
    <col min="5" max="5" width="9" bestFit="1" customWidth="1"/>
    <col min="6" max="6" width="11.140625" bestFit="1" customWidth="1"/>
    <col min="7" max="7" width="9.85546875" bestFit="1" customWidth="1"/>
    <col min="8" max="8" width="11.7109375" bestFit="1" customWidth="1"/>
    <col min="9" max="10" width="12" bestFit="1" customWidth="1"/>
    <col min="11" max="11" width="13.7109375" bestFit="1" customWidth="1"/>
  </cols>
  <sheetData>
    <row r="1" spans="1:12" s="77" customFormat="1" x14ac:dyDescent="0.25">
      <c r="C1" s="78"/>
      <c r="D1" s="78"/>
      <c r="E1" s="78"/>
      <c r="F1" s="78"/>
      <c r="G1" s="107" t="s">
        <v>136</v>
      </c>
      <c r="H1" s="107"/>
      <c r="I1" s="107"/>
    </row>
    <row r="2" spans="1:12" s="77" customFormat="1" ht="14.25" customHeight="1" x14ac:dyDescent="0.25">
      <c r="B2" s="108" t="s">
        <v>137</v>
      </c>
      <c r="C2" s="79" t="s">
        <v>138</v>
      </c>
      <c r="F2" s="79" t="s">
        <v>139</v>
      </c>
      <c r="G2" s="79" t="s">
        <v>140</v>
      </c>
      <c r="J2" s="80"/>
    </row>
    <row r="3" spans="1:12" s="77" customFormat="1" ht="14.25" customHeight="1" x14ac:dyDescent="0.25">
      <c r="B3" s="108"/>
      <c r="C3" s="79" t="s">
        <v>141</v>
      </c>
      <c r="D3" s="79" t="s">
        <v>142</v>
      </c>
      <c r="E3" s="79" t="s">
        <v>142</v>
      </c>
      <c r="F3" s="79" t="s">
        <v>143</v>
      </c>
      <c r="G3" s="79" t="s">
        <v>144</v>
      </c>
      <c r="H3" s="79" t="s">
        <v>145</v>
      </c>
      <c r="I3" s="80" t="s">
        <v>146</v>
      </c>
      <c r="J3" s="80"/>
    </row>
    <row r="4" spans="1:12" s="77" customFormat="1" x14ac:dyDescent="0.25">
      <c r="B4" s="109"/>
      <c r="C4" s="81" t="s">
        <v>147</v>
      </c>
      <c r="D4" s="81" t="s">
        <v>148</v>
      </c>
      <c r="E4" s="81" t="s">
        <v>149</v>
      </c>
      <c r="F4" s="81" t="s">
        <v>150</v>
      </c>
      <c r="G4" s="81" t="s">
        <v>151</v>
      </c>
      <c r="H4" s="81" t="s">
        <v>152</v>
      </c>
      <c r="I4" s="82" t="s">
        <v>153</v>
      </c>
      <c r="J4" s="82" t="s">
        <v>154</v>
      </c>
    </row>
    <row r="5" spans="1:12" x14ac:dyDescent="0.25">
      <c r="B5" s="83"/>
      <c r="C5" s="83"/>
      <c r="D5" s="83"/>
      <c r="E5" s="83"/>
      <c r="F5" s="83"/>
      <c r="G5" s="83"/>
      <c r="H5" s="83"/>
      <c r="I5" s="83"/>
      <c r="J5" s="83"/>
    </row>
    <row r="6" spans="1:12" hidden="1" x14ac:dyDescent="0.25">
      <c r="A6" s="84" t="s">
        <v>155</v>
      </c>
      <c r="B6" s="85">
        <v>9830611</v>
      </c>
      <c r="C6" s="86">
        <v>900000</v>
      </c>
      <c r="D6" s="86">
        <v>2751278</v>
      </c>
      <c r="E6" s="86">
        <v>36350</v>
      </c>
      <c r="F6" s="86">
        <v>36350</v>
      </c>
      <c r="G6" s="86">
        <v>706749</v>
      </c>
      <c r="H6" s="86">
        <v>960263</v>
      </c>
      <c r="I6" s="86">
        <v>16280475</v>
      </c>
      <c r="J6" s="85">
        <v>31465726</v>
      </c>
    </row>
    <row r="7" spans="1:12" hidden="1" x14ac:dyDescent="0.25">
      <c r="B7" s="85"/>
      <c r="C7" s="83"/>
      <c r="D7" s="83"/>
      <c r="E7" s="83"/>
      <c r="F7" s="83"/>
      <c r="G7" s="85"/>
      <c r="H7" s="85"/>
      <c r="I7" s="85"/>
      <c r="J7" s="83"/>
    </row>
    <row r="8" spans="1:12" hidden="1" x14ac:dyDescent="0.25">
      <c r="A8" s="84" t="s">
        <v>134</v>
      </c>
      <c r="B8" s="83">
        <v>0</v>
      </c>
      <c r="C8" s="83">
        <v>0</v>
      </c>
      <c r="D8" s="83">
        <v>0</v>
      </c>
      <c r="E8" s="83">
        <v>0</v>
      </c>
      <c r="F8" s="83">
        <v>0</v>
      </c>
      <c r="G8" s="83">
        <v>0</v>
      </c>
      <c r="H8" s="83">
        <v>0</v>
      </c>
      <c r="I8" s="86">
        <v>3055040</v>
      </c>
      <c r="J8" s="86">
        <v>3055040</v>
      </c>
    </row>
    <row r="9" spans="1:12" hidden="1" x14ac:dyDescent="0.25">
      <c r="B9" s="85"/>
      <c r="C9" s="83"/>
      <c r="D9" s="83"/>
      <c r="E9" s="83"/>
      <c r="F9" s="83"/>
      <c r="G9" s="85"/>
      <c r="H9" s="85"/>
      <c r="I9" s="85"/>
      <c r="J9" s="83"/>
    </row>
    <row r="10" spans="1:12" hidden="1" x14ac:dyDescent="0.25">
      <c r="A10" s="87" t="s">
        <v>156</v>
      </c>
      <c r="B10" s="88">
        <v>0</v>
      </c>
      <c r="C10" s="88">
        <v>0</v>
      </c>
      <c r="D10" s="88">
        <v>305504</v>
      </c>
      <c r="E10" s="88">
        <v>0</v>
      </c>
      <c r="F10" s="88">
        <v>0</v>
      </c>
      <c r="G10" s="88">
        <v>0</v>
      </c>
      <c r="H10" s="88">
        <v>0</v>
      </c>
      <c r="I10" s="86">
        <v>-305504</v>
      </c>
      <c r="J10" s="86">
        <v>0</v>
      </c>
    </row>
    <row r="11" spans="1:12" hidden="1" x14ac:dyDescent="0.25">
      <c r="B11" s="88"/>
      <c r="C11" s="83"/>
      <c r="D11" s="83"/>
      <c r="E11" s="83"/>
      <c r="F11" s="83"/>
      <c r="G11" s="88"/>
      <c r="H11" s="88"/>
      <c r="I11" s="88"/>
      <c r="J11" s="88"/>
    </row>
    <row r="12" spans="1:12" hidden="1" x14ac:dyDescent="0.25">
      <c r="A12" s="84" t="s">
        <v>157</v>
      </c>
      <c r="B12" s="89">
        <v>23879352</v>
      </c>
      <c r="C12" s="89">
        <v>705936</v>
      </c>
      <c r="D12" s="89">
        <v>3982138</v>
      </c>
      <c r="E12" s="89">
        <v>34797</v>
      </c>
      <c r="F12" s="83">
        <v>-495802</v>
      </c>
      <c r="G12" s="89">
        <v>227072</v>
      </c>
      <c r="H12" s="83">
        <v>-3202431</v>
      </c>
      <c r="I12" s="89">
        <v>38523084</v>
      </c>
      <c r="J12" s="89">
        <v>63654146</v>
      </c>
      <c r="L12" s="90"/>
    </row>
    <row r="13" spans="1:12" ht="4.3499999999999996" hidden="1" customHeight="1" x14ac:dyDescent="0.25">
      <c r="A13" s="91"/>
      <c r="B13" s="92"/>
      <c r="C13" s="92"/>
      <c r="D13" s="92"/>
      <c r="E13" s="92"/>
      <c r="F13" s="92"/>
      <c r="G13" s="92"/>
      <c r="H13" s="92"/>
      <c r="I13" s="92"/>
      <c r="J13" s="92"/>
      <c r="K13" s="91"/>
      <c r="L13" s="91"/>
    </row>
    <row r="14" spans="1:12" ht="22.5" hidden="1" x14ac:dyDescent="0.25">
      <c r="A14" s="93" t="s">
        <v>158</v>
      </c>
      <c r="B14" s="83">
        <v>6127345</v>
      </c>
      <c r="C14" s="94"/>
      <c r="D14" s="94"/>
      <c r="E14" s="94"/>
      <c r="F14" s="94"/>
      <c r="G14" s="94"/>
      <c r="H14" s="94"/>
      <c r="I14" s="94">
        <v>-6127345</v>
      </c>
      <c r="J14" s="94">
        <f>SUM(B14:I14)</f>
        <v>0</v>
      </c>
      <c r="K14" s="91"/>
      <c r="L14" s="91"/>
    </row>
    <row r="15" spans="1:12" ht="5.0999999999999996" hidden="1" customHeight="1" x14ac:dyDescent="0.25">
      <c r="A15" s="91"/>
      <c r="B15" s="92"/>
      <c r="C15" s="92"/>
      <c r="D15" s="92"/>
      <c r="E15" s="92"/>
      <c r="F15" s="92"/>
      <c r="G15" s="92"/>
      <c r="H15" s="92"/>
      <c r="I15" s="92"/>
      <c r="J15" s="92"/>
      <c r="K15" s="91"/>
      <c r="L15" s="91"/>
    </row>
    <row r="16" spans="1:12" hidden="1" x14ac:dyDescent="0.25">
      <c r="A16" s="84" t="s">
        <v>156</v>
      </c>
      <c r="B16" s="83"/>
      <c r="C16" s="83"/>
      <c r="D16" s="83">
        <v>680816</v>
      </c>
      <c r="E16" s="83"/>
      <c r="F16" s="83"/>
      <c r="G16" s="83"/>
      <c r="H16" s="83"/>
      <c r="I16" s="83">
        <v>-680816</v>
      </c>
      <c r="J16" s="83">
        <f>SUM(B16:I16)</f>
        <v>0</v>
      </c>
      <c r="L16" s="86"/>
    </row>
    <row r="17" spans="1:12" ht="4.3499999999999996" hidden="1" customHeight="1" x14ac:dyDescent="0.25">
      <c r="B17" s="83"/>
      <c r="C17" s="83"/>
      <c r="D17" s="83"/>
      <c r="E17" s="83"/>
      <c r="F17" s="83"/>
      <c r="G17" s="83"/>
      <c r="H17" s="83"/>
      <c r="I17" s="83"/>
      <c r="J17" s="89"/>
    </row>
    <row r="18" spans="1:12" hidden="1" x14ac:dyDescent="0.25">
      <c r="A18" s="84" t="s">
        <v>159</v>
      </c>
      <c r="B18" s="83"/>
      <c r="C18" s="83"/>
      <c r="D18" s="83"/>
      <c r="E18" s="83"/>
      <c r="F18" s="83"/>
      <c r="G18" s="83"/>
      <c r="H18" s="83"/>
      <c r="I18" s="83">
        <f>476468-29500</f>
        <v>446968</v>
      </c>
      <c r="J18" s="83">
        <f>SUM(B18:I18)</f>
        <v>446968</v>
      </c>
      <c r="L18" s="86"/>
    </row>
    <row r="19" spans="1:12" ht="4.3499999999999996" hidden="1" customHeight="1" x14ac:dyDescent="0.25">
      <c r="B19" s="83"/>
      <c r="C19" s="83"/>
      <c r="D19" s="83"/>
      <c r="E19" s="83"/>
      <c r="F19" s="83"/>
      <c r="G19" s="83"/>
      <c r="H19" s="83"/>
      <c r="I19" s="83"/>
      <c r="J19" s="89"/>
    </row>
    <row r="20" spans="1:12" ht="33.75" hidden="1" x14ac:dyDescent="0.25">
      <c r="A20" s="93" t="s">
        <v>160</v>
      </c>
      <c r="B20" s="83"/>
      <c r="C20" s="83">
        <v>-705016</v>
      </c>
      <c r="D20" s="83"/>
      <c r="E20" s="83"/>
      <c r="F20" s="83"/>
      <c r="G20" s="83"/>
      <c r="H20" s="83"/>
      <c r="I20" s="83"/>
      <c r="J20" s="83">
        <f>SUM(B20:I20)</f>
        <v>-705016</v>
      </c>
      <c r="L20" s="86"/>
    </row>
    <row r="21" spans="1:12" ht="4.3499999999999996" hidden="1" customHeight="1" x14ac:dyDescent="0.25">
      <c r="B21" s="83"/>
      <c r="C21" s="83"/>
      <c r="D21" s="83"/>
      <c r="E21" s="83"/>
      <c r="F21" s="83"/>
      <c r="G21" s="83"/>
      <c r="H21" s="83"/>
      <c r="I21" s="83"/>
      <c r="J21" s="89"/>
    </row>
    <row r="22" spans="1:12" hidden="1" x14ac:dyDescent="0.25">
      <c r="A22" s="84" t="s">
        <v>161</v>
      </c>
      <c r="B22" s="83"/>
      <c r="C22" s="83"/>
      <c r="D22" s="83"/>
      <c r="E22" s="83"/>
      <c r="F22" s="83">
        <v>1849659</v>
      </c>
      <c r="G22" s="83"/>
      <c r="H22" s="83"/>
      <c r="I22" s="83">
        <v>5595545</v>
      </c>
      <c r="J22" s="83">
        <f>SUM(B22:I22)</f>
        <v>7445204</v>
      </c>
      <c r="K22" s="95"/>
      <c r="L22" s="86"/>
    </row>
    <row r="23" spans="1:12" ht="4.3499999999999996" hidden="1" customHeight="1" x14ac:dyDescent="0.25">
      <c r="B23" s="63"/>
      <c r="C23" s="63"/>
      <c r="D23" s="63"/>
      <c r="E23" s="63"/>
      <c r="F23" s="63"/>
      <c r="G23" s="63"/>
      <c r="H23" s="63"/>
      <c r="I23" s="63"/>
      <c r="J23" s="63"/>
    </row>
    <row r="24" spans="1:12" hidden="1" x14ac:dyDescent="0.25">
      <c r="A24" s="84" t="s">
        <v>162</v>
      </c>
      <c r="B24" s="83">
        <f t="shared" ref="B24:J24" si="0">SUM(B12:B22)</f>
        <v>30006697</v>
      </c>
      <c r="C24" s="83">
        <f t="shared" si="0"/>
        <v>920</v>
      </c>
      <c r="D24" s="83">
        <f t="shared" si="0"/>
        <v>4662954</v>
      </c>
      <c r="E24" s="83">
        <f t="shared" si="0"/>
        <v>34797</v>
      </c>
      <c r="F24" s="83">
        <f t="shared" si="0"/>
        <v>1353857</v>
      </c>
      <c r="G24" s="83">
        <f t="shared" si="0"/>
        <v>227072</v>
      </c>
      <c r="H24" s="83">
        <f t="shared" si="0"/>
        <v>-3202431</v>
      </c>
      <c r="I24" s="89">
        <f t="shared" si="0"/>
        <v>37757436</v>
      </c>
      <c r="J24" s="89">
        <f t="shared" si="0"/>
        <v>70841302</v>
      </c>
      <c r="K24" s="96"/>
      <c r="L24" s="90"/>
    </row>
    <row r="25" spans="1:12" ht="4.9000000000000004" hidden="1" customHeight="1" x14ac:dyDescent="0.25">
      <c r="B25" s="97"/>
      <c r="C25" s="97"/>
      <c r="D25" s="97"/>
      <c r="E25" s="97"/>
      <c r="F25" s="97"/>
      <c r="G25" s="97"/>
      <c r="H25" s="97"/>
      <c r="I25" s="97"/>
      <c r="J25" s="97"/>
    </row>
    <row r="26" spans="1:12" hidden="1" x14ac:dyDescent="0.25">
      <c r="A26" s="93" t="s">
        <v>163</v>
      </c>
      <c r="B26" s="83"/>
      <c r="C26" s="83"/>
      <c r="D26" s="83"/>
      <c r="E26" s="83"/>
      <c r="F26" s="83"/>
      <c r="G26" s="83"/>
      <c r="H26" s="83"/>
      <c r="I26" s="83">
        <v>854455</v>
      </c>
      <c r="J26" s="83">
        <f>SUM(B26:I26)</f>
        <v>854455</v>
      </c>
    </row>
    <row r="27" spans="1:12" ht="4.9000000000000004" hidden="1" customHeight="1" x14ac:dyDescent="0.25">
      <c r="B27" s="97"/>
      <c r="C27" s="97"/>
      <c r="D27" s="97"/>
      <c r="E27" s="97"/>
      <c r="F27" s="97"/>
      <c r="G27" s="97"/>
      <c r="H27" s="97"/>
      <c r="I27" s="97"/>
      <c r="J27" s="97"/>
    </row>
    <row r="28" spans="1:12" ht="22.5" hidden="1" x14ac:dyDescent="0.25">
      <c r="A28" s="93" t="s">
        <v>164</v>
      </c>
      <c r="B28" s="83">
        <v>5035990</v>
      </c>
      <c r="C28" s="83"/>
      <c r="D28" s="83"/>
      <c r="E28" s="83"/>
      <c r="F28" s="83"/>
      <c r="G28" s="83"/>
      <c r="H28" s="83"/>
      <c r="I28" s="83">
        <v>-5035990</v>
      </c>
      <c r="J28" s="83">
        <f>SUM(B28:I28)</f>
        <v>0</v>
      </c>
    </row>
    <row r="29" spans="1:12" ht="4.9000000000000004" hidden="1" customHeight="1" x14ac:dyDescent="0.25">
      <c r="B29" s="83"/>
      <c r="C29" s="83"/>
      <c r="D29" s="83"/>
      <c r="E29" s="83"/>
      <c r="F29" s="83"/>
      <c r="G29" s="83"/>
      <c r="H29" s="83"/>
      <c r="I29" s="83"/>
      <c r="J29" s="83"/>
    </row>
    <row r="30" spans="1:12" hidden="1" x14ac:dyDescent="0.25">
      <c r="A30" s="84" t="s">
        <v>156</v>
      </c>
      <c r="B30" s="83"/>
      <c r="C30" s="83"/>
      <c r="D30" s="83">
        <v>559555</v>
      </c>
      <c r="E30" s="83"/>
      <c r="F30" s="83"/>
      <c r="G30" s="83"/>
      <c r="H30" s="83"/>
      <c r="I30" s="83">
        <v>-559555</v>
      </c>
      <c r="J30" s="83">
        <f>SUM(B30:I30)</f>
        <v>0</v>
      </c>
      <c r="L30" s="86"/>
    </row>
    <row r="31" spans="1:12" ht="4.9000000000000004" hidden="1" customHeight="1" x14ac:dyDescent="0.25">
      <c r="B31" s="83"/>
      <c r="C31" s="83"/>
      <c r="D31" s="83"/>
      <c r="E31" s="83"/>
      <c r="F31" s="83"/>
      <c r="G31" s="83"/>
      <c r="H31" s="83"/>
      <c r="I31" s="83"/>
      <c r="J31" s="83"/>
    </row>
    <row r="32" spans="1:12" hidden="1" x14ac:dyDescent="0.25">
      <c r="A32" s="84" t="s">
        <v>165</v>
      </c>
      <c r="B32" s="83"/>
      <c r="C32" s="83"/>
      <c r="D32" s="83"/>
      <c r="E32" s="83"/>
      <c r="F32" s="83"/>
      <c r="G32" s="83"/>
      <c r="H32" s="83"/>
      <c r="I32" s="83">
        <v>251108</v>
      </c>
      <c r="J32" s="83">
        <f>SUM(B32:I32)</f>
        <v>251108</v>
      </c>
    </row>
    <row r="33" spans="1:13" ht="4.9000000000000004" hidden="1" customHeight="1" x14ac:dyDescent="0.25">
      <c r="B33" s="83"/>
      <c r="C33" s="83"/>
      <c r="D33" s="83"/>
      <c r="E33" s="83"/>
      <c r="F33" s="83"/>
      <c r="G33" s="83"/>
      <c r="H33" s="83"/>
      <c r="I33" s="83"/>
      <c r="J33" s="83"/>
    </row>
    <row r="34" spans="1:13" hidden="1" x14ac:dyDescent="0.25">
      <c r="A34" s="84" t="s">
        <v>161</v>
      </c>
      <c r="B34" s="83"/>
      <c r="C34" s="83"/>
      <c r="D34" s="83"/>
      <c r="E34" s="83"/>
      <c r="F34" s="83">
        <v>70086</v>
      </c>
      <c r="G34" s="83"/>
      <c r="H34" s="83"/>
      <c r="I34" s="83">
        <v>9390028</v>
      </c>
      <c r="J34" s="83">
        <f>SUM(B34:I34)</f>
        <v>9460114</v>
      </c>
    </row>
    <row r="35" spans="1:13" ht="4.9000000000000004" hidden="1" customHeight="1" x14ac:dyDescent="0.25">
      <c r="B35" s="97"/>
      <c r="C35" s="97"/>
      <c r="D35" s="97"/>
      <c r="E35" s="97"/>
      <c r="F35" s="97"/>
      <c r="G35" s="97"/>
      <c r="H35" s="97"/>
      <c r="I35" s="97"/>
      <c r="J35" s="97"/>
      <c r="K35" s="96"/>
      <c r="L35" s="96"/>
      <c r="M35" s="96"/>
    </row>
    <row r="36" spans="1:13" ht="18.600000000000001" customHeight="1" x14ac:dyDescent="0.25">
      <c r="A36" s="84" t="s">
        <v>166</v>
      </c>
      <c r="B36" s="86">
        <v>1000</v>
      </c>
      <c r="C36" s="86">
        <v>49015</v>
      </c>
      <c r="D36" s="86">
        <v>500</v>
      </c>
      <c r="E36" s="86"/>
      <c r="F36" s="86"/>
      <c r="G36" s="86"/>
      <c r="H36" s="86">
        <v>82150</v>
      </c>
      <c r="I36" s="98">
        <f>-1090515-132665</f>
        <v>-1223180</v>
      </c>
      <c r="J36" s="98">
        <f t="shared" ref="J36:J41" si="1">SUM(B36:I36)</f>
        <v>-1090515</v>
      </c>
      <c r="K36" s="48"/>
      <c r="L36" s="90"/>
      <c r="M36" s="96"/>
    </row>
    <row r="37" spans="1:13" x14ac:dyDescent="0.25">
      <c r="A37" s="93" t="s">
        <v>163</v>
      </c>
      <c r="B37" s="86"/>
      <c r="C37" s="86"/>
      <c r="D37" s="86"/>
      <c r="E37" s="86"/>
      <c r="F37" s="86"/>
      <c r="G37" s="86"/>
      <c r="H37" s="86"/>
      <c r="I37" s="86"/>
      <c r="J37" s="86">
        <f t="shared" si="1"/>
        <v>0</v>
      </c>
    </row>
    <row r="38" spans="1:13" ht="22.5" x14ac:dyDescent="0.25">
      <c r="A38" s="93" t="s">
        <v>167</v>
      </c>
      <c r="B38" s="86"/>
      <c r="C38" s="86"/>
      <c r="D38" s="86"/>
      <c r="E38" s="86"/>
      <c r="F38" s="99"/>
      <c r="G38" s="86"/>
      <c r="H38" s="86"/>
      <c r="I38" s="86"/>
      <c r="J38" s="86">
        <f t="shared" si="1"/>
        <v>0</v>
      </c>
    </row>
    <row r="39" spans="1:13" x14ac:dyDescent="0.25">
      <c r="A39" s="84" t="s">
        <v>156</v>
      </c>
      <c r="B39" s="86"/>
      <c r="C39" s="86"/>
      <c r="D39" s="86"/>
      <c r="E39" s="86"/>
      <c r="F39" s="86"/>
      <c r="G39" s="86"/>
      <c r="H39" s="86"/>
      <c r="I39" s="86"/>
      <c r="J39" s="86">
        <f t="shared" si="1"/>
        <v>0</v>
      </c>
    </row>
    <row r="40" spans="1:13" x14ac:dyDescent="0.25">
      <c r="A40" s="84" t="s">
        <v>165</v>
      </c>
      <c r="B40" s="86"/>
      <c r="C40" s="86"/>
      <c r="D40" s="86"/>
      <c r="E40" s="86"/>
      <c r="F40" s="86"/>
      <c r="G40" s="86"/>
      <c r="H40" s="86"/>
      <c r="I40" s="86">
        <f>1096945+77006</f>
        <v>1173951</v>
      </c>
      <c r="J40" s="86">
        <f t="shared" si="1"/>
        <v>1173951</v>
      </c>
    </row>
    <row r="41" spans="1:13" x14ac:dyDescent="0.25">
      <c r="A41" s="84" t="s">
        <v>161</v>
      </c>
      <c r="B41" s="86"/>
      <c r="C41" s="86"/>
      <c r="D41" s="86"/>
      <c r="E41" s="86"/>
      <c r="F41" s="86"/>
      <c r="G41" s="86"/>
      <c r="H41" s="86"/>
      <c r="I41" s="86">
        <f>+ERI!B29</f>
        <v>-44933.440000000002</v>
      </c>
      <c r="J41" s="86">
        <f t="shared" si="1"/>
        <v>-44933.440000000002</v>
      </c>
    </row>
    <row r="42" spans="1:13" ht="15.75" thickBot="1" x14ac:dyDescent="0.3">
      <c r="A42" s="84" t="s">
        <v>168</v>
      </c>
      <c r="B42" s="100">
        <f t="shared" ref="B42:J42" si="2">SUM(B36:B41)</f>
        <v>1000</v>
      </c>
      <c r="C42" s="100">
        <f t="shared" si="2"/>
        <v>49015</v>
      </c>
      <c r="D42" s="100">
        <f t="shared" si="2"/>
        <v>500</v>
      </c>
      <c r="E42" s="100">
        <f t="shared" si="2"/>
        <v>0</v>
      </c>
      <c r="F42" s="100">
        <f t="shared" si="2"/>
        <v>0</v>
      </c>
      <c r="G42" s="100">
        <f t="shared" si="2"/>
        <v>0</v>
      </c>
      <c r="H42" s="100">
        <f t="shared" si="2"/>
        <v>82150</v>
      </c>
      <c r="I42" s="100">
        <f t="shared" si="2"/>
        <v>-94162.44</v>
      </c>
      <c r="J42" s="100">
        <f t="shared" si="2"/>
        <v>38502.559999999998</v>
      </c>
    </row>
    <row r="43" spans="1:13" ht="15.75" thickTop="1" x14ac:dyDescent="0.25">
      <c r="B43" s="104"/>
      <c r="C43" s="104"/>
      <c r="D43" s="104"/>
      <c r="E43" s="104"/>
      <c r="F43" s="104"/>
      <c r="G43" s="104"/>
      <c r="H43" s="104"/>
      <c r="I43" s="104"/>
      <c r="J43" s="104"/>
    </row>
    <row r="44" spans="1:13" x14ac:dyDescent="0.25">
      <c r="B44" s="101"/>
      <c r="J44" s="102"/>
    </row>
    <row r="45" spans="1:13" x14ac:dyDescent="0.25">
      <c r="C45" s="101"/>
    </row>
    <row r="47" spans="1:13" x14ac:dyDescent="0.25">
      <c r="C47" s="63"/>
      <c r="D47" s="101"/>
    </row>
    <row r="48" spans="1:13" x14ac:dyDescent="0.25">
      <c r="C48" s="63"/>
      <c r="D48" s="101"/>
    </row>
    <row r="49" spans="3:6" x14ac:dyDescent="0.25">
      <c r="C49" s="101"/>
      <c r="D49" s="101"/>
      <c r="E49" s="1"/>
      <c r="F49" s="101"/>
    </row>
    <row r="50" spans="3:6" x14ac:dyDescent="0.25">
      <c r="D50" s="1"/>
      <c r="E50" s="1"/>
      <c r="F50" s="101"/>
    </row>
    <row r="51" spans="3:6" x14ac:dyDescent="0.25">
      <c r="D51" s="1"/>
      <c r="E51" s="1"/>
      <c r="F51" s="101"/>
    </row>
    <row r="52" spans="3:6" x14ac:dyDescent="0.25">
      <c r="D52" s="103"/>
    </row>
    <row r="53" spans="3:6" x14ac:dyDescent="0.25">
      <c r="D53" s="103"/>
    </row>
    <row r="54" spans="3:6" x14ac:dyDescent="0.25">
      <c r="D54" s="103"/>
    </row>
    <row r="55" spans="3:6" x14ac:dyDescent="0.25">
      <c r="D55" s="103"/>
    </row>
    <row r="56" spans="3:6" x14ac:dyDescent="0.25">
      <c r="D56" s="1"/>
      <c r="E56" s="101"/>
    </row>
  </sheetData>
  <mergeCells count="2">
    <mergeCell ref="G1:I1"/>
    <mergeCell ref="B2:B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5:M108"/>
  <sheetViews>
    <sheetView tabSelected="1" topLeftCell="A24" zoomScale="98" zoomScaleNormal="98" workbookViewId="0">
      <selection activeCell="C31" sqref="C31"/>
    </sheetView>
  </sheetViews>
  <sheetFormatPr defaultColWidth="9.140625" defaultRowHeight="15" x14ac:dyDescent="0.25"/>
  <cols>
    <col min="2" max="2" width="14.28515625" customWidth="1"/>
    <col min="3" max="3" width="56" customWidth="1"/>
    <col min="4" max="4" width="14.5703125" hidden="1" customWidth="1"/>
    <col min="5" max="5" width="2" hidden="1" customWidth="1"/>
    <col min="6" max="6" width="12.42578125" style="1" customWidth="1"/>
    <col min="7" max="7" width="12.42578125" style="1" hidden="1" customWidth="1"/>
    <col min="8" max="9" width="12.42578125" style="1" customWidth="1"/>
    <col min="10" max="10" width="11.42578125" style="2"/>
    <col min="11" max="1026" width="10.7109375" customWidth="1"/>
  </cols>
  <sheetData>
    <row r="5" spans="2:13" ht="26.25" x14ac:dyDescent="0.4">
      <c r="C5" s="110" t="s">
        <v>0</v>
      </c>
      <c r="D5" s="110"/>
      <c r="E5" s="110"/>
      <c r="F5" s="110"/>
      <c r="G5" s="110"/>
      <c r="H5" s="110"/>
      <c r="I5" s="110"/>
    </row>
    <row r="6" spans="2:13" ht="26.25" x14ac:dyDescent="0.4">
      <c r="C6" s="110" t="s">
        <v>1</v>
      </c>
      <c r="D6" s="110"/>
      <c r="E6" s="110"/>
      <c r="F6" s="110"/>
      <c r="G6" s="110"/>
      <c r="H6" s="110"/>
      <c r="I6" s="110"/>
    </row>
    <row r="7" spans="2:13" ht="20.25" x14ac:dyDescent="0.3">
      <c r="C7" s="111" t="s">
        <v>2</v>
      </c>
      <c r="D7" s="111"/>
      <c r="E7" s="111"/>
      <c r="F7" s="111"/>
      <c r="G7" s="111"/>
      <c r="H7" s="111"/>
      <c r="I7" s="111"/>
    </row>
    <row r="9" spans="2:13" x14ac:dyDescent="0.25">
      <c r="B9" s="3" t="s">
        <v>60</v>
      </c>
      <c r="C9" s="3" t="s">
        <v>3</v>
      </c>
      <c r="D9" s="4" t="s">
        <v>4</v>
      </c>
      <c r="E9" s="3">
        <v>1</v>
      </c>
      <c r="F9" s="5"/>
      <c r="G9" s="5"/>
      <c r="H9" s="5"/>
      <c r="I9" s="6">
        <f>SUM(H10:H13)</f>
        <v>38502.559999999998</v>
      </c>
    </row>
    <row r="10" spans="2:13" x14ac:dyDescent="0.25">
      <c r="B10" s="3"/>
      <c r="C10" s="3" t="s">
        <v>5</v>
      </c>
      <c r="D10" s="4" t="s">
        <v>6</v>
      </c>
      <c r="E10" s="3">
        <v>3</v>
      </c>
      <c r="F10" s="5"/>
      <c r="G10" s="5"/>
      <c r="H10" s="5">
        <f>SUM(F12:F13)</f>
        <v>38502.559999999998</v>
      </c>
      <c r="I10" s="5"/>
    </row>
    <row r="11" spans="2:13" x14ac:dyDescent="0.25">
      <c r="B11" s="3"/>
      <c r="C11" s="3"/>
      <c r="D11" s="4" t="s">
        <v>7</v>
      </c>
      <c r="E11" s="3">
        <v>5</v>
      </c>
      <c r="F11" s="5"/>
      <c r="G11" s="5"/>
      <c r="H11" s="5"/>
      <c r="I11" s="5"/>
    </row>
    <row r="12" spans="2:13" x14ac:dyDescent="0.25">
      <c r="C12" t="s">
        <v>8</v>
      </c>
      <c r="D12" s="7" t="s">
        <v>9</v>
      </c>
      <c r="E12">
        <v>6</v>
      </c>
      <c r="F12" s="1">
        <v>0</v>
      </c>
    </row>
    <row r="13" spans="2:13" x14ac:dyDescent="0.25">
      <c r="B13" s="23" t="s">
        <v>61</v>
      </c>
      <c r="C13" t="s">
        <v>10</v>
      </c>
      <c r="D13" s="7"/>
      <c r="F13" s="8">
        <v>38502.559999999998</v>
      </c>
    </row>
    <row r="14" spans="2:13" x14ac:dyDescent="0.25">
      <c r="D14" s="7"/>
      <c r="F14" s="8"/>
    </row>
    <row r="15" spans="2:13" x14ac:dyDescent="0.25">
      <c r="C15" s="3" t="s">
        <v>11</v>
      </c>
      <c r="D15" s="7"/>
      <c r="H15" s="22">
        <f>+SUM(F16:F23)</f>
        <v>0</v>
      </c>
      <c r="M15" s="2"/>
    </row>
    <row r="16" spans="2:13" x14ac:dyDescent="0.25">
      <c r="C16" s="3" t="s">
        <v>12</v>
      </c>
      <c r="D16" s="7"/>
      <c r="M16" s="2"/>
    </row>
    <row r="17" spans="2:13" x14ac:dyDescent="0.25">
      <c r="C17" t="s">
        <v>13</v>
      </c>
      <c r="F17" s="1">
        <v>0</v>
      </c>
      <c r="M17" s="2"/>
    </row>
    <row r="18" spans="2:13" x14ac:dyDescent="0.25">
      <c r="B18" s="23" t="s">
        <v>62</v>
      </c>
      <c r="C18" s="9" t="s">
        <v>14</v>
      </c>
      <c r="D18" s="7"/>
      <c r="F18" s="8">
        <f>358100.26-16926.29</f>
        <v>341173.97000000003</v>
      </c>
      <c r="M18" s="2"/>
    </row>
    <row r="19" spans="2:13" x14ac:dyDescent="0.25">
      <c r="B19" s="23" t="s">
        <v>63</v>
      </c>
      <c r="C19" s="9" t="s">
        <v>15</v>
      </c>
      <c r="D19" s="7"/>
      <c r="F19" s="8">
        <f>150978.89-90740.52</f>
        <v>60238.37000000001</v>
      </c>
      <c r="M19" s="2"/>
    </row>
    <row r="20" spans="2:13" x14ac:dyDescent="0.25">
      <c r="C20" s="9"/>
      <c r="D20" s="7"/>
      <c r="F20" s="8"/>
      <c r="M20" s="2"/>
    </row>
    <row r="21" spans="2:13" x14ac:dyDescent="0.25">
      <c r="C21" s="3" t="s">
        <v>16</v>
      </c>
      <c r="D21" s="7"/>
      <c r="M21" s="2"/>
    </row>
    <row r="22" spans="2:13" x14ac:dyDescent="0.25">
      <c r="B22" s="23" t="s">
        <v>64</v>
      </c>
      <c r="C22" s="9" t="s">
        <v>17</v>
      </c>
      <c r="D22" s="7"/>
      <c r="F22" s="8">
        <v>-341173.97</v>
      </c>
      <c r="M22" s="2"/>
    </row>
    <row r="23" spans="2:13" x14ac:dyDescent="0.25">
      <c r="B23" s="23" t="s">
        <v>64</v>
      </c>
      <c r="C23" s="9" t="s">
        <v>18</v>
      </c>
      <c r="D23" s="7"/>
      <c r="F23" s="8">
        <v>-60238.37</v>
      </c>
      <c r="M23" s="2"/>
    </row>
    <row r="24" spans="2:13" x14ac:dyDescent="0.25">
      <c r="C24" s="3" t="s">
        <v>19</v>
      </c>
      <c r="D24" s="4"/>
      <c r="E24" s="3"/>
      <c r="F24" s="5"/>
      <c r="G24" s="5"/>
      <c r="H24" s="5"/>
      <c r="I24" s="10">
        <f>SUM(H10:H15)</f>
        <v>38502.559999999998</v>
      </c>
    </row>
    <row r="25" spans="2:13" x14ac:dyDescent="0.25">
      <c r="D25" s="7"/>
    </row>
    <row r="26" spans="2:13" x14ac:dyDescent="0.25">
      <c r="C26" s="3" t="s">
        <v>20</v>
      </c>
      <c r="D26" s="7"/>
    </row>
    <row r="27" spans="2:13" x14ac:dyDescent="0.25">
      <c r="C27" s="3" t="s">
        <v>21</v>
      </c>
      <c r="D27" s="7"/>
    </row>
    <row r="28" spans="2:13" hidden="1" x14ac:dyDescent="0.25">
      <c r="C28" s="9" t="s">
        <v>22</v>
      </c>
      <c r="D28" s="7"/>
    </row>
    <row r="29" spans="2:13" hidden="1" x14ac:dyDescent="0.25">
      <c r="C29" s="9" t="s">
        <v>23</v>
      </c>
      <c r="D29" s="7"/>
    </row>
    <row r="30" spans="2:13" hidden="1" x14ac:dyDescent="0.25">
      <c r="C30" s="9" t="s">
        <v>24</v>
      </c>
      <c r="D30" s="7"/>
    </row>
    <row r="31" spans="2:13" x14ac:dyDescent="0.25">
      <c r="C31" s="3" t="s">
        <v>25</v>
      </c>
      <c r="D31" s="7"/>
    </row>
    <row r="32" spans="2:13" x14ac:dyDescent="0.25">
      <c r="C32" s="3"/>
      <c r="D32" s="7"/>
    </row>
    <row r="33" spans="2:9" x14ac:dyDescent="0.25">
      <c r="B33" s="3"/>
      <c r="C33" s="3" t="s">
        <v>26</v>
      </c>
      <c r="D33" s="4" t="s">
        <v>27</v>
      </c>
      <c r="E33" s="3">
        <v>1</v>
      </c>
      <c r="F33" s="5"/>
      <c r="G33" s="5"/>
      <c r="H33" s="5"/>
      <c r="I33" s="6">
        <f>SUM(H34:H36)</f>
        <v>38502.559999999998</v>
      </c>
    </row>
    <row r="34" spans="2:9" x14ac:dyDescent="0.25">
      <c r="B34" s="3"/>
      <c r="C34" s="3" t="s">
        <v>28</v>
      </c>
      <c r="D34" s="4" t="s">
        <v>29</v>
      </c>
      <c r="E34" s="3">
        <v>3</v>
      </c>
      <c r="F34" s="5"/>
      <c r="G34" s="5"/>
      <c r="H34" s="5">
        <f>+F35+F36+F37-F39+F40-F41</f>
        <v>38502.559999999998</v>
      </c>
      <c r="I34" s="5"/>
    </row>
    <row r="35" spans="2:9" x14ac:dyDescent="0.25">
      <c r="B35" s="23" t="s">
        <v>65</v>
      </c>
      <c r="C35" t="s">
        <v>30</v>
      </c>
      <c r="D35" s="7" t="s">
        <v>31</v>
      </c>
      <c r="E35">
        <v>6</v>
      </c>
      <c r="F35" s="1">
        <v>1000</v>
      </c>
    </row>
    <row r="36" spans="2:9" x14ac:dyDescent="0.25">
      <c r="B36" s="23" t="s">
        <v>66</v>
      </c>
      <c r="C36" s="9" t="s">
        <v>32</v>
      </c>
      <c r="D36" s="7"/>
      <c r="F36" s="1">
        <v>49015</v>
      </c>
    </row>
    <row r="37" spans="2:9" x14ac:dyDescent="0.25">
      <c r="B37" s="23" t="s">
        <v>67</v>
      </c>
      <c r="C37" s="9" t="s">
        <v>33</v>
      </c>
      <c r="D37" s="7"/>
      <c r="F37" s="1">
        <v>500</v>
      </c>
    </row>
    <row r="38" spans="2:9" x14ac:dyDescent="0.25">
      <c r="C38" s="9"/>
      <c r="D38" s="7"/>
    </row>
    <row r="39" spans="2:9" x14ac:dyDescent="0.25">
      <c r="B39" s="23" t="s">
        <v>68</v>
      </c>
      <c r="C39" s="11" t="s">
        <v>34</v>
      </c>
      <c r="D39" s="7"/>
      <c r="F39" s="8">
        <f>64669.13-15439.68</f>
        <v>49229.45</v>
      </c>
    </row>
    <row r="40" spans="2:9" x14ac:dyDescent="0.25">
      <c r="B40" s="23" t="s">
        <v>69</v>
      </c>
      <c r="C40" s="11" t="s">
        <v>35</v>
      </c>
      <c r="D40" s="7"/>
      <c r="F40" s="8">
        <v>82150.45</v>
      </c>
    </row>
    <row r="41" spans="2:9" x14ac:dyDescent="0.25">
      <c r="B41" s="23" t="s">
        <v>70</v>
      </c>
      <c r="C41" s="11" t="s">
        <v>36</v>
      </c>
      <c r="D41" s="7"/>
      <c r="F41" s="8">
        <f>+H100</f>
        <v>44933.440000000002</v>
      </c>
    </row>
    <row r="42" spans="2:9" x14ac:dyDescent="0.25">
      <c r="C42" s="3" t="s">
        <v>37</v>
      </c>
      <c r="D42" s="7"/>
      <c r="H42" s="5">
        <f>+F35+F36+F37-F39+F40-F41</f>
        <v>38502.559999999998</v>
      </c>
    </row>
    <row r="43" spans="2:9" x14ac:dyDescent="0.25">
      <c r="C43" s="9"/>
      <c r="D43" s="7"/>
    </row>
    <row r="44" spans="2:9" x14ac:dyDescent="0.25">
      <c r="C44" s="3" t="s">
        <v>38</v>
      </c>
      <c r="D44" s="7"/>
      <c r="F44" s="5"/>
      <c r="G44" s="5"/>
      <c r="H44" s="5"/>
      <c r="I44" s="10">
        <f>+I33</f>
        <v>38502.559999999998</v>
      </c>
    </row>
    <row r="45" spans="2:9" x14ac:dyDescent="0.25">
      <c r="D45" s="7"/>
    </row>
    <row r="46" spans="2:9" x14ac:dyDescent="0.25">
      <c r="D46" s="7"/>
    </row>
    <row r="47" spans="2:9" x14ac:dyDescent="0.25">
      <c r="D47" s="7"/>
    </row>
    <row r="50" spans="3:9" x14ac:dyDescent="0.25">
      <c r="D50" s="7"/>
    </row>
    <row r="51" spans="3:9" x14ac:dyDescent="0.25">
      <c r="D51" s="7"/>
    </row>
    <row r="52" spans="3:9" x14ac:dyDescent="0.25">
      <c r="D52" s="7"/>
    </row>
    <row r="53" spans="3:9" x14ac:dyDescent="0.25">
      <c r="D53" s="7"/>
    </row>
    <row r="54" spans="3:9" x14ac:dyDescent="0.25">
      <c r="C54" s="12" t="s">
        <v>39</v>
      </c>
      <c r="D54" s="4"/>
      <c r="E54" s="3"/>
      <c r="F54" s="5"/>
      <c r="G54" s="5"/>
      <c r="H54" s="112" t="s">
        <v>40</v>
      </c>
      <c r="I54" s="112"/>
    </row>
    <row r="55" spans="3:9" x14ac:dyDescent="0.25">
      <c r="C55" s="13" t="s">
        <v>41</v>
      </c>
      <c r="D55" s="4"/>
      <c r="E55" s="3"/>
      <c r="F55" s="5"/>
      <c r="G55" s="5"/>
      <c r="H55" s="113" t="s">
        <v>42</v>
      </c>
      <c r="I55" s="113"/>
    </row>
    <row r="56" spans="3:9" x14ac:dyDescent="0.25">
      <c r="C56" s="13"/>
      <c r="D56" s="4"/>
      <c r="E56" s="3"/>
      <c r="F56" s="5"/>
      <c r="G56" s="5"/>
      <c r="H56" s="14"/>
      <c r="I56" s="14"/>
    </row>
    <row r="57" spans="3:9" x14ac:dyDescent="0.25">
      <c r="C57" s="13"/>
      <c r="D57" s="4"/>
      <c r="E57" s="3"/>
      <c r="F57" s="5"/>
      <c r="G57" s="5"/>
      <c r="H57" s="14"/>
      <c r="I57" s="14"/>
    </row>
    <row r="58" spans="3:9" x14ac:dyDescent="0.25">
      <c r="C58" s="13"/>
      <c r="D58" s="4"/>
      <c r="E58" s="3"/>
      <c r="F58" s="5"/>
      <c r="G58" s="5"/>
      <c r="H58" s="14"/>
      <c r="I58" s="14"/>
    </row>
    <row r="59" spans="3:9" x14ac:dyDescent="0.25">
      <c r="C59" s="13"/>
      <c r="D59" s="4"/>
      <c r="E59" s="3"/>
      <c r="F59" s="5"/>
      <c r="G59" s="5"/>
      <c r="H59" s="14"/>
      <c r="I59" s="14"/>
    </row>
    <row r="60" spans="3:9" x14ac:dyDescent="0.25">
      <c r="C60" s="13"/>
      <c r="D60" s="4"/>
      <c r="E60" s="3"/>
      <c r="F60" s="5"/>
      <c r="G60" s="5"/>
      <c r="H60" s="14"/>
      <c r="I60" s="14"/>
    </row>
    <row r="61" spans="3:9" x14ac:dyDescent="0.25">
      <c r="C61" s="13"/>
      <c r="D61" s="4"/>
      <c r="E61" s="3"/>
      <c r="F61" s="5"/>
      <c r="G61" s="5"/>
      <c r="H61" s="14"/>
      <c r="I61" s="14"/>
    </row>
    <row r="62" spans="3:9" x14ac:dyDescent="0.25">
      <c r="C62" s="13"/>
      <c r="D62" s="4"/>
      <c r="E62" s="3"/>
      <c r="F62" s="5"/>
      <c r="G62" s="5"/>
      <c r="H62" s="14"/>
      <c r="I62" s="14"/>
    </row>
    <row r="63" spans="3:9" x14ac:dyDescent="0.25">
      <c r="C63" s="13"/>
      <c r="D63" s="4"/>
      <c r="E63" s="3"/>
      <c r="F63" s="5"/>
      <c r="G63" s="5"/>
      <c r="H63" s="14"/>
      <c r="I63" s="14"/>
    </row>
    <row r="64" spans="3:9" x14ac:dyDescent="0.25">
      <c r="C64" s="13"/>
      <c r="D64" s="4"/>
      <c r="E64" s="3"/>
      <c r="F64" s="5"/>
      <c r="G64" s="5"/>
      <c r="H64" s="14"/>
      <c r="I64" s="14"/>
    </row>
    <row r="65" spans="2:9" x14ac:dyDescent="0.25">
      <c r="C65" s="13"/>
      <c r="D65" s="4"/>
      <c r="E65" s="3"/>
      <c r="F65" s="5"/>
      <c r="G65" s="5"/>
      <c r="H65" s="14"/>
      <c r="I65" s="14"/>
    </row>
    <row r="66" spans="2:9" x14ac:dyDescent="0.25">
      <c r="C66" s="13"/>
      <c r="D66" s="4"/>
      <c r="E66" s="3"/>
      <c r="F66" s="5"/>
      <c r="G66" s="5"/>
      <c r="H66" s="14"/>
      <c r="I66" s="14"/>
    </row>
    <row r="67" spans="2:9" x14ac:dyDescent="0.25">
      <c r="C67" s="13"/>
      <c r="D67" s="4"/>
      <c r="E67" s="3"/>
      <c r="F67" s="5"/>
      <c r="G67" s="5"/>
      <c r="H67" s="14"/>
      <c r="I67" s="14"/>
    </row>
    <row r="68" spans="2:9" x14ac:dyDescent="0.25">
      <c r="C68" s="13"/>
      <c r="D68" s="4"/>
      <c r="E68" s="3"/>
      <c r="F68" s="5"/>
      <c r="G68" s="5"/>
      <c r="H68" s="14"/>
      <c r="I68" s="14"/>
    </row>
    <row r="69" spans="2:9" x14ac:dyDescent="0.25">
      <c r="C69" s="13"/>
      <c r="D69" s="4"/>
      <c r="E69" s="3"/>
      <c r="F69" s="5"/>
      <c r="G69" s="5"/>
      <c r="H69" s="14"/>
      <c r="I69" s="14"/>
    </row>
    <row r="70" spans="2:9" x14ac:dyDescent="0.25">
      <c r="C70" s="13"/>
      <c r="D70" s="4"/>
      <c r="E70" s="3"/>
      <c r="F70" s="5"/>
      <c r="G70" s="5"/>
      <c r="H70" s="14"/>
      <c r="I70" s="14"/>
    </row>
    <row r="71" spans="2:9" x14ac:dyDescent="0.25">
      <c r="C71" s="13"/>
      <c r="D71" s="4"/>
      <c r="E71" s="3"/>
      <c r="F71" s="5"/>
      <c r="G71" s="5"/>
      <c r="H71" s="14"/>
      <c r="I71" s="14"/>
    </row>
    <row r="72" spans="2:9" x14ac:dyDescent="0.25">
      <c r="D72" s="7"/>
    </row>
    <row r="73" spans="2:9" x14ac:dyDescent="0.25">
      <c r="D73" s="7"/>
    </row>
    <row r="74" spans="2:9" x14ac:dyDescent="0.25">
      <c r="D74" s="7"/>
    </row>
    <row r="75" spans="2:9" ht="26.25" x14ac:dyDescent="0.4">
      <c r="C75" s="110" t="s">
        <v>0</v>
      </c>
      <c r="D75" s="110"/>
      <c r="E75" s="110"/>
      <c r="F75" s="110"/>
      <c r="G75" s="110"/>
      <c r="H75" s="110"/>
      <c r="I75" s="110"/>
    </row>
    <row r="76" spans="2:9" ht="26.25" x14ac:dyDescent="0.4">
      <c r="C76" s="110" t="s">
        <v>43</v>
      </c>
      <c r="D76" s="110"/>
      <c r="E76" s="110"/>
      <c r="F76" s="110"/>
      <c r="G76" s="110"/>
      <c r="H76" s="110"/>
      <c r="I76" s="110"/>
    </row>
    <row r="77" spans="2:9" ht="20.25" x14ac:dyDescent="0.3">
      <c r="C77" s="111" t="s">
        <v>2</v>
      </c>
      <c r="D77" s="111"/>
      <c r="E77" s="111"/>
      <c r="F77" s="111"/>
      <c r="G77" s="111"/>
      <c r="H77" s="111"/>
      <c r="I77" s="111"/>
    </row>
    <row r="78" spans="2:9" x14ac:dyDescent="0.25">
      <c r="D78" s="7"/>
    </row>
    <row r="79" spans="2:9" x14ac:dyDescent="0.25">
      <c r="D79" s="7"/>
    </row>
    <row r="80" spans="2:9" x14ac:dyDescent="0.25">
      <c r="B80" s="3"/>
      <c r="C80" s="3"/>
      <c r="D80" s="4"/>
      <c r="E80" s="3"/>
      <c r="F80" s="5"/>
      <c r="G80" s="5"/>
      <c r="H80" s="5"/>
      <c r="I80" s="5"/>
    </row>
    <row r="81" spans="2:9" x14ac:dyDescent="0.25">
      <c r="B81" s="3"/>
      <c r="C81" s="3"/>
      <c r="D81" s="4"/>
      <c r="E81" s="3"/>
      <c r="F81" s="5"/>
      <c r="G81" s="5"/>
      <c r="H81" s="5"/>
      <c r="I81" s="5"/>
    </row>
    <row r="82" spans="2:9" x14ac:dyDescent="0.25">
      <c r="B82" s="3"/>
      <c r="C82" s="9"/>
      <c r="D82" s="7"/>
      <c r="E82" s="9"/>
      <c r="F82" s="15"/>
      <c r="G82" s="5"/>
      <c r="H82" s="5"/>
      <c r="I82" s="5"/>
    </row>
    <row r="83" spans="2:9" x14ac:dyDescent="0.25">
      <c r="C83" s="3" t="s">
        <v>44</v>
      </c>
      <c r="D83" s="3"/>
      <c r="E83" s="3"/>
      <c r="F83" s="5"/>
      <c r="G83" s="5"/>
      <c r="H83" s="5"/>
      <c r="I83" s="16">
        <f>+F84+F85</f>
        <v>0</v>
      </c>
    </row>
    <row r="84" spans="2:9" hidden="1" x14ac:dyDescent="0.25">
      <c r="C84" s="17"/>
      <c r="D84" s="18"/>
      <c r="E84" s="18"/>
      <c r="F84" s="19">
        <v>0</v>
      </c>
    </row>
    <row r="85" spans="2:9" hidden="1" x14ac:dyDescent="0.25">
      <c r="C85" s="17"/>
      <c r="D85" s="18"/>
      <c r="E85" s="18"/>
      <c r="F85" s="19">
        <v>0</v>
      </c>
    </row>
    <row r="86" spans="2:9" x14ac:dyDescent="0.25">
      <c r="C86" s="3" t="s">
        <v>45</v>
      </c>
      <c r="H86" s="5">
        <f>+F84+F85</f>
        <v>0</v>
      </c>
    </row>
    <row r="87" spans="2:9" x14ac:dyDescent="0.25">
      <c r="C87" s="3"/>
    </row>
    <row r="88" spans="2:9" x14ac:dyDescent="0.25">
      <c r="C88" s="3" t="s">
        <v>46</v>
      </c>
    </row>
    <row r="89" spans="2:9" x14ac:dyDescent="0.25">
      <c r="B89" s="23" t="s">
        <v>74</v>
      </c>
      <c r="C89" s="17" t="s">
        <v>47</v>
      </c>
      <c r="F89" s="19">
        <v>1648.85</v>
      </c>
    </row>
    <row r="90" spans="2:9" x14ac:dyDescent="0.25">
      <c r="B90" s="23" t="s">
        <v>74</v>
      </c>
      <c r="C90" s="20" t="s">
        <v>48</v>
      </c>
      <c r="F90" s="19">
        <v>300.23</v>
      </c>
    </row>
    <row r="91" spans="2:9" x14ac:dyDescent="0.25">
      <c r="B91" s="23" t="s">
        <v>74</v>
      </c>
      <c r="C91" s="20" t="s">
        <v>49</v>
      </c>
      <c r="F91" s="19">
        <v>826.12</v>
      </c>
    </row>
    <row r="92" spans="2:9" x14ac:dyDescent="0.25">
      <c r="B92" s="23" t="s">
        <v>75</v>
      </c>
      <c r="C92" s="20" t="s">
        <v>50</v>
      </c>
      <c r="F92" s="19">
        <v>177</v>
      </c>
    </row>
    <row r="93" spans="2:9" x14ac:dyDescent="0.25">
      <c r="B93" s="23" t="s">
        <v>75</v>
      </c>
      <c r="C93" s="20" t="s">
        <v>51</v>
      </c>
      <c r="F93" s="19">
        <v>536.17999999999995</v>
      </c>
    </row>
    <row r="94" spans="2:9" x14ac:dyDescent="0.25">
      <c r="B94" s="23" t="s">
        <v>72</v>
      </c>
      <c r="C94" s="20" t="s">
        <v>52</v>
      </c>
      <c r="F94" s="19">
        <v>312.51</v>
      </c>
    </row>
    <row r="95" spans="2:9" x14ac:dyDescent="0.25">
      <c r="B95" s="23" t="s">
        <v>73</v>
      </c>
      <c r="C95" s="20" t="s">
        <v>53</v>
      </c>
      <c r="F95" s="19">
        <v>2782.65</v>
      </c>
    </row>
    <row r="96" spans="2:9" x14ac:dyDescent="0.25">
      <c r="B96" s="23" t="s">
        <v>73</v>
      </c>
      <c r="C96" s="20" t="s">
        <v>54</v>
      </c>
      <c r="F96" s="19">
        <v>5795.59</v>
      </c>
    </row>
    <row r="97" spans="2:9" x14ac:dyDescent="0.25">
      <c r="B97" s="23" t="s">
        <v>73</v>
      </c>
      <c r="C97" s="21" t="s">
        <v>55</v>
      </c>
      <c r="F97" s="19">
        <v>13336.91</v>
      </c>
    </row>
    <row r="98" spans="2:9" x14ac:dyDescent="0.25">
      <c r="B98" s="23" t="s">
        <v>75</v>
      </c>
      <c r="C98" s="20" t="s">
        <v>56</v>
      </c>
      <c r="F98" s="19">
        <v>325.11</v>
      </c>
    </row>
    <row r="99" spans="2:9" x14ac:dyDescent="0.25">
      <c r="B99" s="23" t="s">
        <v>71</v>
      </c>
      <c r="C99" s="20" t="s">
        <v>57</v>
      </c>
      <c r="F99" s="19">
        <v>18892.29</v>
      </c>
    </row>
    <row r="100" spans="2:9" x14ac:dyDescent="0.25">
      <c r="C100" s="3" t="s">
        <v>58</v>
      </c>
      <c r="H100" s="5">
        <f>SUM(F89:F99)</f>
        <v>44933.440000000002</v>
      </c>
    </row>
    <row r="101" spans="2:9" x14ac:dyDescent="0.25">
      <c r="C101" s="3" t="s">
        <v>59</v>
      </c>
      <c r="I101" s="16">
        <f>+H86-H100</f>
        <v>-44933.440000000002</v>
      </c>
    </row>
    <row r="107" spans="2:9" x14ac:dyDescent="0.25">
      <c r="C107" s="12" t="s">
        <v>39</v>
      </c>
      <c r="D107" s="4"/>
      <c r="E107" s="3"/>
      <c r="F107" s="5"/>
      <c r="G107" s="5"/>
      <c r="H107" s="112" t="s">
        <v>40</v>
      </c>
      <c r="I107" s="112"/>
    </row>
    <row r="108" spans="2:9" x14ac:dyDescent="0.25">
      <c r="C108" s="13" t="s">
        <v>41</v>
      </c>
      <c r="D108" s="4"/>
      <c r="E108" s="3"/>
      <c r="F108" s="5"/>
      <c r="G108" s="5"/>
      <c r="H108" s="113" t="s">
        <v>42</v>
      </c>
      <c r="I108" s="113"/>
    </row>
  </sheetData>
  <mergeCells count="10">
    <mergeCell ref="C75:I75"/>
    <mergeCell ref="C76:I76"/>
    <mergeCell ref="C77:I77"/>
    <mergeCell ref="H107:I107"/>
    <mergeCell ref="H108:I108"/>
    <mergeCell ref="C5:I5"/>
    <mergeCell ref="C6:I6"/>
    <mergeCell ref="C7:I7"/>
    <mergeCell ref="H54:I54"/>
    <mergeCell ref="H55:I55"/>
  </mergeCells>
  <pageMargins left="0.7" right="0.7" top="0.75" bottom="0.75" header="0.51180555555555496" footer="0.51180555555555496"/>
  <pageSetup firstPageNumber="0" fitToHeight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EF10D-4A67-4C0C-8003-5A3C45AF4D1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ESF</vt:lpstr>
      <vt:lpstr>ERI</vt:lpstr>
      <vt:lpstr>ECP</vt:lpstr>
      <vt:lpstr>Balance 2019</vt:lpstr>
      <vt:lpstr>2018</vt:lpstr>
      <vt:lpstr>'Balance 2019'!Print_Area</vt:lpstr>
    </vt:vector>
  </TitlesOfParts>
  <Company>TELCONET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Byron Valarezo</dc:creator>
  <dc:description/>
  <cp:lastModifiedBy>Carlos Almeida</cp:lastModifiedBy>
  <cp:revision>10</cp:revision>
  <cp:lastPrinted>2018-12-12T22:29:49Z</cp:lastPrinted>
  <dcterms:created xsi:type="dcterms:W3CDTF">2016-04-12T15:37:43Z</dcterms:created>
  <dcterms:modified xsi:type="dcterms:W3CDTF">2020-04-08T16:22:15Z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TELCONET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