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 Ejecucion\6000 Pruebas de Pasivos\6200 Auditoria de obligaciones acumuladas\"/>
    </mc:Choice>
  </mc:AlternateContent>
  <xr:revisionPtr revIDLastSave="0" documentId="13_ncr:1_{88A03048-9BD2-4E5E-96E2-447DA198030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edula resumen" sheetId="1" r:id="rId1"/>
    <sheet name="Prueba de nomina" sheetId="6" r:id="rId2"/>
    <sheet name="Planillas IESS resumen" sheetId="7" r:id="rId3"/>
    <sheet name="Movimientos" sheetId="5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2" i="1" s="1"/>
  <c r="D20" i="1"/>
  <c r="D21" i="1"/>
  <c r="C21" i="1"/>
  <c r="C20" i="1"/>
  <c r="C19" i="1"/>
  <c r="C18" i="1"/>
  <c r="C22" i="1" s="1"/>
  <c r="G11" i="6" l="1"/>
  <c r="H11" i="6"/>
  <c r="F11" i="6"/>
  <c r="D12" i="5"/>
  <c r="O11" i="7" l="1"/>
  <c r="Q11" i="7" s="1"/>
  <c r="Q7" i="7"/>
  <c r="Q6" i="7"/>
  <c r="Q8" i="7"/>
  <c r="Q9" i="7"/>
  <c r="Q10" i="7"/>
  <c r="Q12" i="7"/>
  <c r="Q13" i="7"/>
  <c r="Q14" i="7"/>
  <c r="Q15" i="7"/>
  <c r="Q16" i="7"/>
  <c r="O17" i="7"/>
  <c r="P17" i="7"/>
  <c r="N17" i="7"/>
  <c r="Q5" i="7"/>
  <c r="C17" i="7"/>
  <c r="D17" i="7"/>
  <c r="F17" i="7"/>
  <c r="G17" i="7"/>
  <c r="I17" i="7"/>
  <c r="J17" i="7"/>
  <c r="K17" i="7"/>
  <c r="L6" i="7"/>
  <c r="L7" i="7"/>
  <c r="L8" i="7"/>
  <c r="L9" i="7"/>
  <c r="L10" i="7"/>
  <c r="L11" i="7"/>
  <c r="L12" i="7"/>
  <c r="L13" i="7"/>
  <c r="L14" i="7"/>
  <c r="L15" i="7"/>
  <c r="L16" i="7"/>
  <c r="L5" i="7"/>
  <c r="E6" i="7"/>
  <c r="E7" i="7"/>
  <c r="E8" i="7"/>
  <c r="E9" i="7"/>
  <c r="E10" i="7"/>
  <c r="E11" i="7"/>
  <c r="E12" i="7"/>
  <c r="E13" i="7"/>
  <c r="E14" i="7"/>
  <c r="E15" i="7"/>
  <c r="E16" i="7"/>
  <c r="E5" i="7"/>
  <c r="H6" i="7"/>
  <c r="H7" i="7"/>
  <c r="H8" i="7"/>
  <c r="H9" i="7"/>
  <c r="H10" i="7"/>
  <c r="H11" i="7"/>
  <c r="H12" i="7"/>
  <c r="H13" i="7"/>
  <c r="H14" i="7"/>
  <c r="H15" i="7"/>
  <c r="H16" i="7"/>
  <c r="H5" i="7"/>
  <c r="B17" i="7"/>
  <c r="E17" i="7" l="1"/>
  <c r="H17" i="7"/>
  <c r="H12" i="6" s="1"/>
  <c r="Q17" i="7"/>
  <c r="G12" i="6"/>
  <c r="K9" i="5" s="1"/>
  <c r="L17" i="7"/>
  <c r="F12" i="6"/>
  <c r="J9" i="5" s="1"/>
  <c r="K19" i="5"/>
  <c r="J19" i="5"/>
  <c r="I19" i="5"/>
  <c r="I20" i="5" s="1"/>
  <c r="G19" i="5"/>
  <c r="G20" i="5" s="1"/>
  <c r="F19" i="5"/>
  <c r="F20" i="5" s="1"/>
  <c r="E19" i="5"/>
  <c r="E20" i="5" s="1"/>
  <c r="D19" i="5"/>
  <c r="D20" i="5" s="1"/>
  <c r="C19" i="5"/>
  <c r="C20" i="5" s="1"/>
  <c r="L18" i="5"/>
  <c r="L17" i="5"/>
  <c r="L16" i="5"/>
  <c r="G12" i="5"/>
  <c r="F12" i="5"/>
  <c r="E12" i="5"/>
  <c r="C12" i="5"/>
  <c r="H11" i="5"/>
  <c r="M11" i="5" s="1"/>
  <c r="H10" i="5"/>
  <c r="M10" i="5" s="1"/>
  <c r="H9" i="5"/>
  <c r="H8" i="5"/>
  <c r="M8" i="5" s="1"/>
  <c r="L19" i="5" l="1"/>
  <c r="K20" i="5"/>
  <c r="F13" i="6"/>
  <c r="G13" i="6"/>
  <c r="M9" i="5"/>
  <c r="H13" i="6"/>
  <c r="J20" i="5"/>
  <c r="H12" i="5"/>
  <c r="M12" i="5" s="1"/>
  <c r="L20" i="5" l="1"/>
  <c r="D15" i="1"/>
  <c r="C15" i="1"/>
  <c r="E13" i="1"/>
  <c r="E12" i="1"/>
  <c r="F12" i="1" s="1"/>
  <c r="E11" i="1"/>
  <c r="E10" i="1"/>
  <c r="F10" i="1" s="1"/>
  <c r="E9" i="1"/>
  <c r="F9" i="1" s="1"/>
  <c r="E8" i="1"/>
  <c r="F8" i="1" s="1"/>
  <c r="E7" i="1"/>
  <c r="F7" i="1" s="1"/>
  <c r="E6" i="1"/>
  <c r="F6" i="1" s="1"/>
  <c r="E15" i="1" l="1"/>
  <c r="F15" i="1" s="1"/>
</calcChain>
</file>

<file path=xl/sharedStrings.xml><?xml version="1.0" encoding="utf-8"?>
<sst xmlns="http://schemas.openxmlformats.org/spreadsheetml/2006/main" count="119" uniqueCount="104">
  <si>
    <t>TELSOTERRA S.A.</t>
  </si>
  <si>
    <t>CEDULA RESUMEN DE OBLIGACIONES PATRONALES</t>
  </si>
  <si>
    <t>Al 31 de diciembre del 2019</t>
  </si>
  <si>
    <t>Codigo</t>
  </si>
  <si>
    <t>Cuenta contable</t>
  </si>
  <si>
    <t>Variacion</t>
  </si>
  <si>
    <t>%</t>
  </si>
  <si>
    <t>Comentarios</t>
  </si>
  <si>
    <t>2-1-1-02-01-001</t>
  </si>
  <si>
    <t xml:space="preserve">      SUELDO POR PAGAR</t>
  </si>
  <si>
    <t>2-1-1-02-01-002</t>
  </si>
  <si>
    <t xml:space="preserve">      DECIMO 13RO POR PAGAR</t>
  </si>
  <si>
    <t>2-1-1-02-01-003</t>
  </si>
  <si>
    <t xml:space="preserve">      DECIMO 14TO POR PAGAR</t>
  </si>
  <si>
    <t>2-1-1-02-01-004</t>
  </si>
  <si>
    <t xml:space="preserve">      VACACIONES POR PAGAR</t>
  </si>
  <si>
    <t>2-1-1-02-01-005</t>
  </si>
  <si>
    <t xml:space="preserve">      APORTES  PATRONAL POR PAGAR</t>
  </si>
  <si>
    <t>2-1-1-02-01-006</t>
  </si>
  <si>
    <t xml:space="preserve">      FONDO RESERVA POR PAGAR</t>
  </si>
  <si>
    <t>2-1-1-02-01-007</t>
  </si>
  <si>
    <t xml:space="preserve">      PRESTAMOS QUIROGRAFARIOS</t>
  </si>
  <si>
    <t>2-1-1-02-01-009</t>
  </si>
  <si>
    <t xml:space="preserve">      15% PARTICIPACION TRABAJADORES</t>
  </si>
  <si>
    <t>TOTAL</t>
  </si>
  <si>
    <t>Movmiento de beneficios sociales</t>
  </si>
  <si>
    <t>Cifras en US dolares</t>
  </si>
  <si>
    <t>BENEFICIOS SOCIALES</t>
  </si>
  <si>
    <t>MAS SUELDOS Y APORTES AL IESS</t>
  </si>
  <si>
    <t>Descripción</t>
  </si>
  <si>
    <t>TOTAL BENEFICIOS SOCIALES</t>
  </si>
  <si>
    <t>2.1.7.4</t>
  </si>
  <si>
    <t>TOTAL SUELDO Y BENEFICIOS</t>
  </si>
  <si>
    <t>VACACIONES</t>
  </si>
  <si>
    <t>DECIMO TERCER SUELDO</t>
  </si>
  <si>
    <t>DECIMO CUARTO SUELDO</t>
  </si>
  <si>
    <t>15% PT</t>
  </si>
  <si>
    <t>FONDO DE RESERVA</t>
  </si>
  <si>
    <t>SUELDOS</t>
  </si>
  <si>
    <t>APORTES AL IESS</t>
  </si>
  <si>
    <t>OTROS PAGOS AL IESS</t>
  </si>
  <si>
    <t>Saldo inicial (1/01/2019)</t>
  </si>
  <si>
    <t>Provisiones (creditos)</t>
  </si>
  <si>
    <t>Pagos (debitos)</t>
  </si>
  <si>
    <t>Ajuste/Otros</t>
  </si>
  <si>
    <t>CONCILIACION DEL GASTO TOTAL DE SUELDOS Y BENEFICIOS CON COSTOS Y GASTOS OPERACIONALES:</t>
  </si>
  <si>
    <t>Gasto registrado como:</t>
  </si>
  <si>
    <t>SUMAN</t>
  </si>
  <si>
    <t>…Costo de ventas</t>
  </si>
  <si>
    <t>…Gastos operacionales</t>
  </si>
  <si>
    <t>…15% PT</t>
  </si>
  <si>
    <t>Diferencia</t>
  </si>
  <si>
    <t>EXAMEN REALIZADO:</t>
  </si>
  <si>
    <t>Prueba de sueldos, Aportes al IESS y Fondo de reserva</t>
  </si>
  <si>
    <t>Anio 2019</t>
  </si>
  <si>
    <t>INFORMACION SEGUN CONTABILIDAD</t>
  </si>
  <si>
    <t>Sueldos (gasto)</t>
  </si>
  <si>
    <t>Aportes al IESS (gasto)</t>
  </si>
  <si>
    <t>Fondo de reserva (gasto)</t>
  </si>
  <si>
    <t>Sueldos</t>
  </si>
  <si>
    <t>Aportes al IESS</t>
  </si>
  <si>
    <t>Enero</t>
  </si>
  <si>
    <t>Febrero</t>
  </si>
  <si>
    <t>Marzo</t>
  </si>
  <si>
    <t>Abril</t>
  </si>
  <si>
    <t>Mayo</t>
  </si>
  <si>
    <t>Junio</t>
  </si>
  <si>
    <t>Julio</t>
  </si>
  <si>
    <t>Segun planillas del IESS</t>
  </si>
  <si>
    <t>Agosto</t>
  </si>
  <si>
    <t>Septiembre</t>
  </si>
  <si>
    <t>Octubre</t>
  </si>
  <si>
    <t>Noviembre</t>
  </si>
  <si>
    <t>Diciembre</t>
  </si>
  <si>
    <t>Prestamo Quirografario</t>
  </si>
  <si>
    <t>TELSOTERRA SA</t>
  </si>
  <si>
    <t>6-1-1-01-01-001</t>
  </si>
  <si>
    <t>Extension salud conyuge</t>
  </si>
  <si>
    <t>Fondo de Reserva</t>
  </si>
  <si>
    <t>PRESTAMO QUIROGRAFARIO</t>
  </si>
  <si>
    <t>Ajuste</t>
  </si>
  <si>
    <t>APORTE AL IESS</t>
  </si>
  <si>
    <t>Aporte Patronal</t>
  </si>
  <si>
    <t>Ajuste a Planilla</t>
  </si>
  <si>
    <t>individual</t>
  </si>
  <si>
    <t>valor CCC</t>
  </si>
  <si>
    <t>total pagado</t>
  </si>
  <si>
    <t>formula</t>
  </si>
  <si>
    <t>horas extras</t>
  </si>
  <si>
    <t>bono adicional</t>
  </si>
  <si>
    <t>Saldo final (31/12/2019)</t>
  </si>
  <si>
    <t>6-1-1-01-02-005</t>
  </si>
  <si>
    <t>6-1-1-01-02-001</t>
  </si>
  <si>
    <t>6-1-1-01-02-002</t>
  </si>
  <si>
    <t>6-1-1-01-01-004</t>
  </si>
  <si>
    <t>6-1-1-01-02-006</t>
  </si>
  <si>
    <t>6-1-1-01-01-002</t>
  </si>
  <si>
    <t>Aporte al IESS</t>
  </si>
  <si>
    <t>6-1-1-01-02-003</t>
  </si>
  <si>
    <t>Personal</t>
  </si>
  <si>
    <t>NOTAS A LOS ESTADOS FINANCIEROS:</t>
  </si>
  <si>
    <t>Participacion de trabajadores</t>
  </si>
  <si>
    <t>Beneficios sociales</t>
  </si>
  <si>
    <t>Nomina por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</si>
</sst>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/mm/yyyy"/>
    <numFmt numFmtId="165" formatCode="_ * #,##0.00_ ;_ * \-#,##0.00_ ;_ * \-??_ ;_ @_ "/>
    <numFmt numFmtId="166" formatCode="_ * #,##0_ ;_ * \-#,##0_ ;_ * \-??_ ;_ @_ "/>
    <numFmt numFmtId="167" formatCode="_ * #,##0_ ;_ * \-#,##0_ ;_ 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name val="Arial"/>
      <family val="2"/>
      <charset val="1"/>
    </font>
    <font>
      <b/>
      <sz val="11"/>
      <name val="Arial Unicode MS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 Narrow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Arial Narrow"/>
      <family val="2"/>
      <charset val="1"/>
    </font>
    <font>
      <sz val="8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Arial Unicode MS"/>
    </font>
    <font>
      <sz val="11"/>
      <color rgb="FF000000"/>
      <name val="Calibri"/>
      <family val="2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Border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37" fontId="5" fillId="0" borderId="0"/>
  </cellStyleXfs>
  <cellXfs count="149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9" fontId="0" fillId="2" borderId="2" xfId="2" applyFont="1" applyFill="1" applyBorder="1"/>
    <xf numFmtId="0" fontId="0" fillId="2" borderId="2" xfId="0" applyFill="1" applyBorder="1"/>
    <xf numFmtId="49" fontId="0" fillId="0" borderId="2" xfId="0" applyNumberFormat="1" applyBorder="1"/>
    <xf numFmtId="0" fontId="0" fillId="0" borderId="2" xfId="0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9" fontId="0" fillId="2" borderId="1" xfId="2" applyFont="1" applyFill="1" applyBorder="1"/>
    <xf numFmtId="0" fontId="6" fillId="0" borderId="0" xfId="5" applyFont="1"/>
    <xf numFmtId="0" fontId="7" fillId="0" borderId="6" xfId="5" applyFont="1" applyBorder="1"/>
    <xf numFmtId="164" fontId="9" fillId="0" borderId="3" xfId="5" applyNumberFormat="1" applyFont="1" applyBorder="1" applyAlignment="1">
      <alignment horizontal="center"/>
    </xf>
    <xf numFmtId="166" fontId="4" fillId="0" borderId="2" xfId="4" applyNumberFormat="1" applyBorder="1" applyProtection="1"/>
    <xf numFmtId="166" fontId="4" fillId="0" borderId="1" xfId="4" applyNumberFormat="1" applyBorder="1" applyProtection="1"/>
    <xf numFmtId="166" fontId="4" fillId="0" borderId="3" xfId="4" applyNumberFormat="1" applyBorder="1" applyProtection="1"/>
    <xf numFmtId="166" fontId="4" fillId="0" borderId="9" xfId="4" applyNumberFormat="1" applyBorder="1" applyProtection="1"/>
    <xf numFmtId="166" fontId="4" fillId="0" borderId="9" xfId="4" applyNumberFormat="1" applyBorder="1"/>
    <xf numFmtId="166" fontId="4" fillId="0" borderId="2" xfId="4" applyNumberFormat="1" applyBorder="1"/>
    <xf numFmtId="166" fontId="4" fillId="0" borderId="1" xfId="4" applyNumberFormat="1" applyBorder="1"/>
    <xf numFmtId="3" fontId="6" fillId="0" borderId="0" xfId="5" applyNumberFormat="1" applyFont="1"/>
    <xf numFmtId="164" fontId="12" fillId="0" borderId="2" xfId="5" applyNumberFormat="1" applyFont="1" applyBorder="1" applyAlignment="1">
      <alignment horizontal="center" wrapText="1"/>
    </xf>
    <xf numFmtId="164" fontId="10" fillId="0" borderId="1" xfId="5" applyNumberFormat="1" applyFont="1" applyBorder="1" applyAlignment="1">
      <alignment horizontal="center" vertical="center"/>
    </xf>
    <xf numFmtId="164" fontId="10" fillId="0" borderId="1" xfId="5" applyNumberFormat="1" applyFont="1" applyBorder="1" applyAlignment="1">
      <alignment horizontal="center" vertical="center" wrapText="1"/>
    </xf>
    <xf numFmtId="0" fontId="6" fillId="0" borderId="9" xfId="5" applyFont="1" applyBorder="1"/>
    <xf numFmtId="0" fontId="6" fillId="0" borderId="2" xfId="5" applyFont="1" applyBorder="1"/>
    <xf numFmtId="0" fontId="15" fillId="0" borderId="6" xfId="5" applyFont="1" applyBorder="1"/>
    <xf numFmtId="0" fontId="6" fillId="0" borderId="1" xfId="5" applyFont="1" applyBorder="1"/>
    <xf numFmtId="3" fontId="16" fillId="0" borderId="1" xfId="5" applyNumberFormat="1" applyFont="1" applyBorder="1"/>
    <xf numFmtId="3" fontId="14" fillId="0" borderId="5" xfId="5" applyNumberFormat="1" applyFont="1" applyBorder="1"/>
    <xf numFmtId="3" fontId="16" fillId="0" borderId="23" xfId="5" applyNumberFormat="1" applyFont="1" applyBorder="1"/>
    <xf numFmtId="3" fontId="16" fillId="0" borderId="24" xfId="5" applyNumberFormat="1" applyFont="1" applyBorder="1"/>
    <xf numFmtId="3" fontId="16" fillId="0" borderId="5" xfId="5" applyNumberFormat="1" applyFont="1" applyBorder="1"/>
    <xf numFmtId="166" fontId="4" fillId="0" borderId="14" xfId="4" applyNumberFormat="1" applyBorder="1"/>
    <xf numFmtId="0" fontId="16" fillId="0" borderId="30" xfId="5" applyFont="1" applyBorder="1"/>
    <xf numFmtId="164" fontId="9" fillId="0" borderId="31" xfId="5" applyNumberFormat="1" applyFont="1" applyBorder="1" applyAlignment="1">
      <alignment horizontal="center"/>
    </xf>
    <xf numFmtId="164" fontId="12" fillId="0" borderId="16" xfId="5" applyNumberFormat="1" applyFont="1" applyBorder="1" applyAlignment="1">
      <alignment horizontal="center"/>
    </xf>
    <xf numFmtId="3" fontId="16" fillId="0" borderId="22" xfId="5" applyNumberFormat="1" applyFont="1" applyBorder="1"/>
    <xf numFmtId="166" fontId="4" fillId="0" borderId="6" xfId="4" applyNumberFormat="1" applyBorder="1"/>
    <xf numFmtId="166" fontId="4" fillId="0" borderId="0" xfId="4" applyNumberFormat="1" applyBorder="1"/>
    <xf numFmtId="166" fontId="4" fillId="0" borderId="12" xfId="4" applyNumberFormat="1" applyBorder="1"/>
    <xf numFmtId="0" fontId="6" fillId="0" borderId="12" xfId="5" applyFont="1" applyBorder="1"/>
    <xf numFmtId="0" fontId="6" fillId="0" borderId="13" xfId="5" applyFont="1" applyBorder="1"/>
    <xf numFmtId="3" fontId="14" fillId="0" borderId="2" xfId="5" applyNumberFormat="1" applyFont="1" applyBorder="1"/>
    <xf numFmtId="166" fontId="14" fillId="0" borderId="1" xfId="4" applyNumberFormat="1" applyFont="1" applyBorder="1"/>
    <xf numFmtId="0" fontId="17" fillId="3" borderId="0" xfId="5" applyFont="1" applyFill="1"/>
    <xf numFmtId="3" fontId="17" fillId="3" borderId="0" xfId="5" applyNumberFormat="1" applyFont="1" applyFill="1"/>
    <xf numFmtId="0" fontId="0" fillId="0" borderId="0" xfId="0" applyAlignment="1">
      <alignment horizontal="center"/>
    </xf>
    <xf numFmtId="0" fontId="0" fillId="0" borderId="5" xfId="5" applyFont="1" applyBorder="1"/>
    <xf numFmtId="0" fontId="0" fillId="0" borderId="0" xfId="5" applyFont="1"/>
    <xf numFmtId="0" fontId="8" fillId="0" borderId="0" xfId="5" applyFont="1" applyAlignment="1">
      <alignment vertical="center"/>
    </xf>
    <xf numFmtId="0" fontId="0" fillId="0" borderId="0" xfId="5" applyFont="1" applyAlignment="1">
      <alignment horizontal="center"/>
    </xf>
    <xf numFmtId="164" fontId="13" fillId="0" borderId="0" xfId="5" applyNumberFormat="1" applyFont="1" applyAlignment="1">
      <alignment horizontal="center" vertical="center" wrapText="1"/>
    </xf>
    <xf numFmtId="0" fontId="0" fillId="0" borderId="29" xfId="5" applyFont="1" applyBorder="1"/>
    <xf numFmtId="3" fontId="0" fillId="0" borderId="18" xfId="5" applyNumberFormat="1" applyFont="1" applyBorder="1"/>
    <xf numFmtId="3" fontId="0" fillId="0" borderId="9" xfId="5" applyNumberFormat="1" applyFont="1" applyBorder="1"/>
    <xf numFmtId="3" fontId="0" fillId="0" borderId="17" xfId="5" applyNumberFormat="1" applyFont="1" applyBorder="1"/>
    <xf numFmtId="3" fontId="0" fillId="0" borderId="0" xfId="5" applyNumberFormat="1" applyFont="1"/>
    <xf numFmtId="0" fontId="0" fillId="0" borderId="20" xfId="5" applyFont="1" applyBorder="1"/>
    <xf numFmtId="3" fontId="0" fillId="0" borderId="16" xfId="5" applyNumberFormat="1" applyFont="1" applyBorder="1"/>
    <xf numFmtId="3" fontId="0" fillId="0" borderId="2" xfId="5" applyNumberFormat="1" applyFont="1" applyBorder="1"/>
    <xf numFmtId="3" fontId="0" fillId="0" borderId="19" xfId="5" applyNumberFormat="1" applyFont="1" applyBorder="1"/>
    <xf numFmtId="3" fontId="0" fillId="0" borderId="3" xfId="5" applyNumberFormat="1" applyFont="1" applyBorder="1"/>
    <xf numFmtId="3" fontId="0" fillId="0" borderId="21" xfId="5" applyNumberFormat="1" applyFont="1" applyBorder="1"/>
    <xf numFmtId="3" fontId="16" fillId="0" borderId="0" xfId="5" applyNumberFormat="1" applyFont="1"/>
    <xf numFmtId="0" fontId="14" fillId="0" borderId="0" xfId="5" applyFont="1"/>
    <xf numFmtId="3" fontId="14" fillId="0" borderId="0" xfId="5" applyNumberFormat="1" applyFont="1"/>
    <xf numFmtId="0" fontId="11" fillId="0" borderId="0" xfId="0" applyFont="1"/>
    <xf numFmtId="2" fontId="0" fillId="0" borderId="0" xfId="0" applyNumberFormat="1"/>
    <xf numFmtId="2" fontId="0" fillId="0" borderId="1" xfId="0" applyNumberFormat="1" applyBorder="1" applyAlignment="1">
      <alignment horizontal="center" wrapText="1"/>
    </xf>
    <xf numFmtId="2" fontId="0" fillId="0" borderId="9" xfId="0" applyNumberFormat="1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2" fontId="0" fillId="0" borderId="2" xfId="0" applyNumberFormat="1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2" fontId="0" fillId="0" borderId="0" xfId="4" applyNumberFormat="1" applyFont="1" applyBorder="1" applyProtection="1"/>
    <xf numFmtId="2" fontId="0" fillId="0" borderId="9" xfId="0" applyNumberFormat="1" applyBorder="1" applyAlignment="1">
      <alignment horizontal="center" vertical="center" wrapText="1"/>
    </xf>
    <xf numFmtId="43" fontId="4" fillId="0" borderId="9" xfId="1" applyFont="1" applyBorder="1" applyProtection="1"/>
    <xf numFmtId="43" fontId="4" fillId="0" borderId="4" xfId="1" applyFont="1" applyBorder="1" applyProtection="1"/>
    <xf numFmtId="43" fontId="4" fillId="0" borderId="2" xfId="1" applyFont="1" applyBorder="1"/>
    <xf numFmtId="43" fontId="4" fillId="0" borderId="6" xfId="1" applyFont="1" applyBorder="1"/>
    <xf numFmtId="43" fontId="4" fillId="0" borderId="0" xfId="1" applyFont="1"/>
    <xf numFmtId="2" fontId="0" fillId="0" borderId="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3" fontId="4" fillId="0" borderId="0" xfId="1" applyFont="1" applyBorder="1"/>
    <xf numFmtId="43" fontId="4" fillId="0" borderId="7" xfId="1" applyFont="1" applyBorder="1"/>
    <xf numFmtId="43" fontId="4" fillId="0" borderId="10" xfId="1" applyFont="1" applyBorder="1" applyProtection="1"/>
    <xf numFmtId="43" fontId="4" fillId="0" borderId="11" xfId="1" applyFont="1" applyBorder="1"/>
    <xf numFmtId="2" fontId="0" fillId="0" borderId="9" xfId="0" applyNumberFormat="1" applyFill="1" applyBorder="1" applyAlignment="1">
      <alignment horizontal="center" vertical="center" wrapText="1"/>
    </xf>
    <xf numFmtId="43" fontId="4" fillId="0" borderId="1" xfId="1" applyFont="1" applyBorder="1"/>
    <xf numFmtId="43" fontId="4" fillId="3" borderId="9" xfId="1" applyFont="1" applyFill="1" applyBorder="1" applyProtection="1"/>
    <xf numFmtId="43" fontId="4" fillId="3" borderId="2" xfId="1" applyFont="1" applyFill="1" applyBorder="1" applyProtection="1"/>
    <xf numFmtId="43" fontId="4" fillId="3" borderId="3" xfId="1" applyFont="1" applyFill="1" applyBorder="1" applyProtection="1"/>
    <xf numFmtId="43" fontId="4" fillId="3" borderId="1" xfId="1" applyFont="1" applyFill="1" applyBorder="1"/>
    <xf numFmtId="43" fontId="4" fillId="3" borderId="9" xfId="1" applyFont="1" applyFill="1" applyBorder="1"/>
    <xf numFmtId="43" fontId="4" fillId="3" borderId="2" xfId="1" applyFont="1" applyFill="1" applyBorder="1"/>
    <xf numFmtId="43" fontId="4" fillId="3" borderId="3" xfId="1" applyFont="1" applyFill="1" applyBorder="1"/>
    <xf numFmtId="43" fontId="0" fillId="0" borderId="0" xfId="0" applyNumberFormat="1"/>
    <xf numFmtId="2" fontId="0" fillId="0" borderId="12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/>
    <xf numFmtId="0" fontId="0" fillId="0" borderId="3" xfId="0" applyBorder="1"/>
    <xf numFmtId="43" fontId="0" fillId="0" borderId="9" xfId="0" applyNumberFormat="1" applyBorder="1"/>
    <xf numFmtId="43" fontId="4" fillId="0" borderId="1" xfId="1" applyFont="1" applyFill="1" applyBorder="1"/>
    <xf numFmtId="0" fontId="0" fillId="0" borderId="0" xfId="0" applyFill="1" applyBorder="1"/>
    <xf numFmtId="0" fontId="14" fillId="0" borderId="0" xfId="0" applyFont="1"/>
    <xf numFmtId="2" fontId="0" fillId="0" borderId="0" xfId="0" applyNumberFormat="1" applyBorder="1"/>
    <xf numFmtId="166" fontId="4" fillId="0" borderId="0" xfId="4" applyNumberFormat="1" applyBorder="1" applyProtection="1"/>
    <xf numFmtId="49" fontId="0" fillId="0" borderId="4" xfId="0" applyNumberFormat="1" applyBorder="1"/>
    <xf numFmtId="49" fontId="0" fillId="0" borderId="6" xfId="0" applyNumberFormat="1" applyBorder="1"/>
    <xf numFmtId="167" fontId="0" fillId="2" borderId="2" xfId="1" applyNumberFormat="1" applyFont="1" applyFill="1" applyBorder="1"/>
    <xf numFmtId="167" fontId="0" fillId="2" borderId="1" xfId="1" applyNumberFormat="1" applyFont="1" applyFill="1" applyBorder="1"/>
    <xf numFmtId="167" fontId="0" fillId="2" borderId="0" xfId="0" applyNumberFormat="1" applyFill="1"/>
    <xf numFmtId="0" fontId="0" fillId="2" borderId="9" xfId="0" applyFill="1" applyBorder="1"/>
    <xf numFmtId="167" fontId="0" fillId="2" borderId="9" xfId="0" applyNumberFormat="1" applyFill="1" applyBorder="1"/>
    <xf numFmtId="167" fontId="0" fillId="2" borderId="2" xfId="0" applyNumberFormat="1" applyFill="1" applyBorder="1"/>
    <xf numFmtId="167" fontId="0" fillId="2" borderId="3" xfId="0" applyNumberFormat="1" applyFill="1" applyBorder="1"/>
    <xf numFmtId="0" fontId="0" fillId="0" borderId="25" xfId="5" applyFont="1" applyBorder="1" applyAlignment="1">
      <alignment horizontal="center"/>
    </xf>
    <xf numFmtId="0" fontId="0" fillId="0" borderId="26" xfId="5" applyFont="1" applyBorder="1" applyAlignment="1">
      <alignment horizontal="center"/>
    </xf>
    <xf numFmtId="0" fontId="0" fillId="0" borderId="27" xfId="5" applyFont="1" applyBorder="1" applyAlignment="1">
      <alignment horizontal="center"/>
    </xf>
    <xf numFmtId="0" fontId="0" fillId="0" borderId="12" xfId="5" applyFont="1" applyBorder="1" applyAlignment="1">
      <alignment horizontal="center"/>
    </xf>
    <xf numFmtId="0" fontId="0" fillId="0" borderId="13" xfId="5" applyFont="1" applyBorder="1" applyAlignment="1">
      <alignment horizontal="center"/>
    </xf>
    <xf numFmtId="0" fontId="0" fillId="0" borderId="14" xfId="5" applyFont="1" applyBorder="1" applyAlignment="1">
      <alignment horizontal="center"/>
    </xf>
    <xf numFmtId="0" fontId="0" fillId="0" borderId="28" xfId="5" applyFont="1" applyBorder="1" applyAlignment="1">
      <alignment horizontal="center" vertical="center"/>
    </xf>
    <xf numFmtId="0" fontId="0" fillId="0" borderId="20" xfId="5" applyFont="1" applyBorder="1" applyAlignment="1">
      <alignment horizontal="center" vertical="center"/>
    </xf>
    <xf numFmtId="164" fontId="13" fillId="0" borderId="19" xfId="5" applyNumberFormat="1" applyFont="1" applyBorder="1" applyAlignment="1">
      <alignment horizontal="center" vertical="center" wrapText="1"/>
    </xf>
    <xf numFmtId="164" fontId="13" fillId="0" borderId="17" xfId="5" applyNumberFormat="1" applyFont="1" applyBorder="1" applyAlignment="1">
      <alignment horizontal="center" vertical="center" wrapText="1"/>
    </xf>
    <xf numFmtId="164" fontId="10" fillId="0" borderId="1" xfId="5" applyNumberFormat="1" applyFon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4" xfId="0" applyNumberFormat="1" applyBorder="1" applyAlignment="1">
      <alignment horizontal="center"/>
    </xf>
  </cellXfs>
  <cellStyles count="10">
    <cellStyle name="Comma" xfId="1" builtinId="3"/>
    <cellStyle name="Millares 2" xfId="4" xr:uid="{00000000-0005-0000-0000-000001000000}"/>
    <cellStyle name="Normal" xfId="0" builtinId="0"/>
    <cellStyle name="Normal 10 2" xfId="9" xr:uid="{00000000-0005-0000-0000-000003000000}"/>
    <cellStyle name="Normal 2" xfId="3" xr:uid="{00000000-0005-0000-0000-000004000000}"/>
    <cellStyle name="Normal 2 2" xfId="7" xr:uid="{00000000-0005-0000-0000-000005000000}"/>
    <cellStyle name="Percent" xfId="2" builtinId="5"/>
    <cellStyle name="Porcentaje 2" xfId="8" xr:uid="{00000000-0005-0000-0000-000007000000}"/>
    <cellStyle name="Porcentaje 3" xfId="6" xr:uid="{00000000-0005-0000-0000-000008000000}"/>
    <cellStyle name="Texto explicativo 2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4" workbookViewId="0">
      <selection activeCell="B23" sqref="B23"/>
    </sheetView>
  </sheetViews>
  <sheetFormatPr defaultColWidth="9.140625" defaultRowHeight="15"/>
  <cols>
    <col min="1" max="1" width="15.7109375" style="2" customWidth="1"/>
    <col min="2" max="2" width="40.85546875" style="2" customWidth="1"/>
    <col min="3" max="4" width="10.7109375" style="2" bestFit="1" customWidth="1"/>
    <col min="5" max="5" width="9.28515625" style="2" bestFit="1" customWidth="1"/>
    <col min="6" max="6" width="6.5703125" style="2" bestFit="1" customWidth="1"/>
    <col min="7" max="7" width="43.28515625" style="2" customWidth="1"/>
    <col min="8" max="16384" width="9.140625" style="2"/>
  </cols>
  <sheetData>
    <row r="1" spans="1:8">
      <c r="A1" s="1" t="s">
        <v>0</v>
      </c>
    </row>
    <row r="2" spans="1:8">
      <c r="A2" s="3" t="s">
        <v>1</v>
      </c>
    </row>
    <row r="3" spans="1:8">
      <c r="A3" s="3" t="s">
        <v>2</v>
      </c>
    </row>
    <row r="5" spans="1:8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>
      <c r="A6" s="8" t="s">
        <v>8</v>
      </c>
      <c r="B6" s="9" t="s">
        <v>9</v>
      </c>
      <c r="C6" s="125">
        <v>3297.44</v>
      </c>
      <c r="D6" s="125">
        <v>0</v>
      </c>
      <c r="E6" s="125">
        <f>+C6-D6</f>
        <v>3297.44</v>
      </c>
      <c r="F6" s="6">
        <f>+E6/100</f>
        <v>32.974400000000003</v>
      </c>
      <c r="G6" s="7"/>
      <c r="H6" s="2"/>
    </row>
    <row r="7" spans="1:8" s="3" customFormat="1">
      <c r="A7" s="7" t="s">
        <v>10</v>
      </c>
      <c r="B7" s="10" t="s">
        <v>11</v>
      </c>
      <c r="C7" s="125">
        <v>1116.07</v>
      </c>
      <c r="D7" s="125">
        <v>365.56</v>
      </c>
      <c r="E7" s="125">
        <f t="shared" ref="E7:E10" si="0">+C7-D7</f>
        <v>750.51</v>
      </c>
      <c r="F7" s="6">
        <f t="shared" ref="F7:F15" si="1">+E7/D7</f>
        <v>2.0530419083050662</v>
      </c>
      <c r="G7" s="7"/>
      <c r="H7" s="2"/>
    </row>
    <row r="8" spans="1:8" s="3" customFormat="1">
      <c r="A8" s="8" t="s">
        <v>12</v>
      </c>
      <c r="B8" s="9" t="s">
        <v>13</v>
      </c>
      <c r="C8" s="125">
        <v>1073.0899999999999</v>
      </c>
      <c r="D8" s="125">
        <v>862.7</v>
      </c>
      <c r="E8" s="125">
        <f t="shared" si="0"/>
        <v>210.38999999999987</v>
      </c>
      <c r="F8" s="6">
        <f t="shared" si="1"/>
        <v>0.24387388431668003</v>
      </c>
      <c r="G8" s="7"/>
      <c r="H8" s="2"/>
    </row>
    <row r="9" spans="1:8" s="3" customFormat="1">
      <c r="A9" s="7" t="s">
        <v>14</v>
      </c>
      <c r="B9" s="10" t="s">
        <v>15</v>
      </c>
      <c r="C9" s="125">
        <v>11423.99</v>
      </c>
      <c r="D9" s="125">
        <v>4735.74</v>
      </c>
      <c r="E9" s="125">
        <f t="shared" si="0"/>
        <v>6688.25</v>
      </c>
      <c r="F9" s="6">
        <f t="shared" si="1"/>
        <v>1.4122924822730978</v>
      </c>
      <c r="G9" s="7"/>
      <c r="H9" s="2"/>
    </row>
    <row r="10" spans="1:8" s="3" customFormat="1">
      <c r="A10" s="8" t="s">
        <v>16</v>
      </c>
      <c r="B10" s="9" t="s">
        <v>17</v>
      </c>
      <c r="C10" s="125">
        <v>1994.79</v>
      </c>
      <c r="D10" s="125">
        <v>1995.08</v>
      </c>
      <c r="E10" s="125">
        <f t="shared" si="0"/>
        <v>-0.28999999999996362</v>
      </c>
      <c r="F10" s="6">
        <f t="shared" si="1"/>
        <v>-1.4535757964591076E-4</v>
      </c>
      <c r="G10" s="7"/>
      <c r="H10" s="2"/>
    </row>
    <row r="11" spans="1:8" s="3" customFormat="1">
      <c r="A11" s="7" t="s">
        <v>18</v>
      </c>
      <c r="B11" s="10" t="s">
        <v>19</v>
      </c>
      <c r="C11" s="125">
        <v>591.61</v>
      </c>
      <c r="D11" s="125">
        <v>0</v>
      </c>
      <c r="E11" s="125">
        <f>+C11-D11</f>
        <v>591.61</v>
      </c>
      <c r="F11" s="6">
        <v>1</v>
      </c>
      <c r="G11" s="7"/>
      <c r="H11" s="2"/>
    </row>
    <row r="12" spans="1:8" s="3" customFormat="1">
      <c r="A12" s="8" t="s">
        <v>20</v>
      </c>
      <c r="B12" s="9" t="s">
        <v>21</v>
      </c>
      <c r="C12" s="125">
        <v>489.73</v>
      </c>
      <c r="D12" s="125">
        <v>108.1</v>
      </c>
      <c r="E12" s="125">
        <f t="shared" ref="E12:E13" si="2">+C12-D12</f>
        <v>381.63</v>
      </c>
      <c r="F12" s="6">
        <f t="shared" ref="F12" si="3">+E12/D12</f>
        <v>3.5303422756706753</v>
      </c>
      <c r="G12" s="7"/>
      <c r="H12" s="2"/>
    </row>
    <row r="13" spans="1:8" s="3" customFormat="1">
      <c r="A13" s="7" t="s">
        <v>22</v>
      </c>
      <c r="B13" s="10" t="s">
        <v>23</v>
      </c>
      <c r="C13" s="125">
        <v>231781.95</v>
      </c>
      <c r="D13" s="125">
        <v>0</v>
      </c>
      <c r="E13" s="125">
        <f t="shared" si="2"/>
        <v>231781.95</v>
      </c>
      <c r="F13" s="6">
        <v>1</v>
      </c>
      <c r="G13" s="7"/>
      <c r="H13" s="2"/>
    </row>
    <row r="14" spans="1:8">
      <c r="A14" s="7"/>
      <c r="B14" s="10"/>
      <c r="C14" s="125"/>
      <c r="D14" s="125"/>
      <c r="E14" s="125"/>
      <c r="F14" s="7"/>
      <c r="G14" s="7"/>
    </row>
    <row r="15" spans="1:8">
      <c r="A15" s="11"/>
      <c r="B15" s="12" t="s">
        <v>24</v>
      </c>
      <c r="C15" s="126">
        <f>SUM(C6:C14)</f>
        <v>251768.67</v>
      </c>
      <c r="D15" s="126">
        <f>SUM(D6:D14)</f>
        <v>8067.18</v>
      </c>
      <c r="E15" s="126">
        <f>SUM(E6:E14)</f>
        <v>243701.49000000002</v>
      </c>
      <c r="F15" s="13">
        <f t="shared" si="1"/>
        <v>30.209006121098081</v>
      </c>
      <c r="G15" s="11"/>
    </row>
    <row r="16" spans="1:8">
      <c r="C16" s="127"/>
      <c r="D16" s="127"/>
      <c r="E16" s="127"/>
    </row>
    <row r="17" spans="2:5">
      <c r="B17" s="128" t="s">
        <v>100</v>
      </c>
      <c r="C17" s="129"/>
      <c r="D17" s="129"/>
      <c r="E17" s="127"/>
    </row>
    <row r="18" spans="2:5">
      <c r="B18" s="7" t="s">
        <v>101</v>
      </c>
      <c r="C18" s="130">
        <f>+C13</f>
        <v>231781.95</v>
      </c>
      <c r="D18" s="130">
        <f>+D13</f>
        <v>0</v>
      </c>
      <c r="E18" s="127"/>
    </row>
    <row r="19" spans="2:5">
      <c r="B19" s="7" t="s">
        <v>102</v>
      </c>
      <c r="C19" s="130">
        <f>+C7+C8+C9+C11</f>
        <v>14204.76</v>
      </c>
      <c r="D19" s="130">
        <f>+D7+D8+D9+D11</f>
        <v>5964</v>
      </c>
      <c r="E19" s="127"/>
    </row>
    <row r="20" spans="2:5">
      <c r="B20" s="7" t="s">
        <v>60</v>
      </c>
      <c r="C20" s="130">
        <f>+C12+C10</f>
        <v>2484.52</v>
      </c>
      <c r="D20" s="130">
        <f>+D12+D10</f>
        <v>2103.1799999999998</v>
      </c>
      <c r="E20" s="127"/>
    </row>
    <row r="21" spans="2:5">
      <c r="B21" s="7" t="s">
        <v>103</v>
      </c>
      <c r="C21" s="131">
        <f>+C6</f>
        <v>3297.44</v>
      </c>
      <c r="D21" s="131">
        <f>+D6</f>
        <v>0</v>
      </c>
      <c r="E21" s="127"/>
    </row>
    <row r="22" spans="2:5">
      <c r="B22" s="11" t="s">
        <v>47</v>
      </c>
      <c r="C22" s="131">
        <f>SUM(C18:C21)</f>
        <v>251768.67</v>
      </c>
      <c r="D22" s="131">
        <f>SUM(D18:D21)</f>
        <v>8067.18</v>
      </c>
      <c r="E22" s="127"/>
    </row>
    <row r="23" spans="2:5">
      <c r="C23" s="127"/>
      <c r="D23" s="127"/>
      <c r="E23" s="127"/>
    </row>
    <row r="24" spans="2:5">
      <c r="C24" s="127"/>
      <c r="D24" s="127"/>
      <c r="E24" s="127"/>
    </row>
    <row r="25" spans="2:5">
      <c r="C25" s="127"/>
      <c r="D25" s="127"/>
      <c r="E25" s="127"/>
    </row>
    <row r="26" spans="2:5">
      <c r="C26" s="127"/>
      <c r="D26" s="127"/>
      <c r="E26" s="127"/>
    </row>
    <row r="27" spans="2:5">
      <c r="C27" s="127"/>
      <c r="D27" s="127"/>
      <c r="E27" s="127"/>
    </row>
    <row r="28" spans="2:5">
      <c r="C28" s="127"/>
      <c r="D28" s="127"/>
      <c r="E28" s="127"/>
    </row>
    <row r="29" spans="2:5">
      <c r="C29" s="127"/>
      <c r="D29" s="127"/>
      <c r="E29" s="1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5"/>
  <sheetViews>
    <sheetView workbookViewId="0">
      <selection activeCell="F20" sqref="F20"/>
    </sheetView>
  </sheetViews>
  <sheetFormatPr defaultColWidth="9.140625" defaultRowHeight="15"/>
  <cols>
    <col min="1" max="1" width="2.7109375" customWidth="1"/>
    <col min="2" max="2" width="15" customWidth="1"/>
    <col min="3" max="4" width="8.5703125" customWidth="1"/>
    <col min="5" max="5" width="12.140625" customWidth="1"/>
    <col min="6" max="8" width="11.5703125" style="72" customWidth="1"/>
    <col min="9" max="9" width="2.42578125" customWidth="1"/>
    <col min="10" max="10" width="8.5703125" customWidth="1"/>
    <col min="19" max="1027" width="8.5703125" customWidth="1"/>
  </cols>
  <sheetData>
    <row r="1" spans="2:8">
      <c r="B1" s="71" t="s">
        <v>75</v>
      </c>
    </row>
    <row r="2" spans="2:8">
      <c r="B2" s="71" t="s">
        <v>53</v>
      </c>
    </row>
    <row r="3" spans="2:8">
      <c r="B3" s="71" t="s">
        <v>54</v>
      </c>
    </row>
    <row r="4" spans="2:8" ht="45">
      <c r="B4" s="81" t="s">
        <v>55</v>
      </c>
      <c r="C4" s="82"/>
      <c r="D4" s="82"/>
      <c r="E4" s="83"/>
      <c r="F4" s="73" t="s">
        <v>56</v>
      </c>
      <c r="G4" s="73" t="s">
        <v>57</v>
      </c>
      <c r="H4" s="73" t="s">
        <v>58</v>
      </c>
    </row>
    <row r="5" spans="2:8">
      <c r="B5" s="123" t="s">
        <v>76</v>
      </c>
      <c r="C5" s="76" t="s">
        <v>99</v>
      </c>
      <c r="D5" s="76"/>
      <c r="E5" s="77"/>
      <c r="F5" s="20">
        <v>109485.59</v>
      </c>
      <c r="G5" s="121"/>
      <c r="H5" s="74"/>
    </row>
    <row r="6" spans="2:8">
      <c r="B6" s="124" t="s">
        <v>98</v>
      </c>
      <c r="C6" s="114" t="s">
        <v>97</v>
      </c>
      <c r="D6" s="114"/>
      <c r="E6" s="80"/>
      <c r="F6" s="17"/>
      <c r="G6" s="122">
        <v>16017.73</v>
      </c>
      <c r="H6" s="17"/>
    </row>
    <row r="7" spans="2:8">
      <c r="B7" s="124" t="s">
        <v>95</v>
      </c>
      <c r="C7" s="114" t="s">
        <v>78</v>
      </c>
      <c r="D7" s="114"/>
      <c r="E7" s="80"/>
      <c r="F7" s="78"/>
      <c r="H7" s="17">
        <v>7329.04</v>
      </c>
    </row>
    <row r="8" spans="2:8">
      <c r="B8" s="124" t="s">
        <v>96</v>
      </c>
      <c r="C8" s="114" t="s">
        <v>88</v>
      </c>
      <c r="D8" s="114"/>
      <c r="E8" s="80"/>
      <c r="F8" s="17">
        <v>19340.900000000001</v>
      </c>
      <c r="G8" s="122"/>
      <c r="H8" s="17"/>
    </row>
    <row r="9" spans="2:8">
      <c r="B9" s="124" t="s">
        <v>76</v>
      </c>
      <c r="C9" s="114" t="s">
        <v>89</v>
      </c>
      <c r="D9" s="114"/>
      <c r="E9" s="80"/>
      <c r="F9" s="17">
        <v>13329.41</v>
      </c>
      <c r="G9" s="122"/>
      <c r="H9" s="17"/>
    </row>
    <row r="10" spans="2:8">
      <c r="B10" s="79"/>
      <c r="C10" s="114"/>
      <c r="D10" s="114"/>
      <c r="E10" s="80"/>
      <c r="F10" s="78"/>
      <c r="H10" s="78"/>
    </row>
    <row r="11" spans="2:8">
      <c r="B11" s="84" t="s">
        <v>24</v>
      </c>
      <c r="C11" s="85"/>
      <c r="D11" s="85"/>
      <c r="E11" s="86"/>
      <c r="F11" s="19">
        <f>SUM(F5:F9)</f>
        <v>142155.9</v>
      </c>
      <c r="G11" s="122">
        <f t="shared" ref="G11:H11" si="0">SUM(G5:G9)</f>
        <v>16017.73</v>
      </c>
      <c r="H11" s="19">
        <f t="shared" si="0"/>
        <v>7329.04</v>
      </c>
    </row>
    <row r="12" spans="2:8">
      <c r="B12" s="81" t="s">
        <v>68</v>
      </c>
      <c r="C12" s="82"/>
      <c r="D12" s="82"/>
      <c r="E12" s="83"/>
      <c r="F12" s="18">
        <f>+'Planillas IESS resumen'!B17</f>
        <v>143011.43000000002</v>
      </c>
      <c r="G12" s="18">
        <f>+'Planillas IESS resumen'!E17</f>
        <v>17376.689999999999</v>
      </c>
      <c r="H12" s="18">
        <f>+'Planillas IESS resumen'!H17</f>
        <v>896.34000000000015</v>
      </c>
    </row>
    <row r="13" spans="2:8">
      <c r="B13" s="84" t="s">
        <v>51</v>
      </c>
      <c r="C13" s="85"/>
      <c r="D13" s="85"/>
      <c r="E13" s="86"/>
      <c r="F13" s="19">
        <f>+F11-F12</f>
        <v>-855.53000000002794</v>
      </c>
      <c r="G13" s="19">
        <f>+G11-G12</f>
        <v>-1358.9599999999991</v>
      </c>
      <c r="H13" s="19">
        <f>+H11-H12</f>
        <v>6432.7</v>
      </c>
    </row>
    <row r="14" spans="2:8">
      <c r="F14" s="87"/>
      <c r="G14" s="87"/>
      <c r="H14" s="87"/>
    </row>
    <row r="15" spans="2:8">
      <c r="F15" s="87"/>
      <c r="G15" s="87"/>
      <c r="H15" s="8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R17"/>
  <sheetViews>
    <sheetView workbookViewId="0">
      <selection activeCell="F16" sqref="F16"/>
    </sheetView>
  </sheetViews>
  <sheetFormatPr defaultColWidth="11.42578125" defaultRowHeight="15"/>
  <cols>
    <col min="1" max="1" width="13" customWidth="1"/>
    <col min="2" max="8" width="11.7109375" style="72" customWidth="1"/>
    <col min="9" max="9" width="11.7109375" style="51" customWidth="1"/>
    <col min="10" max="12" width="11.7109375" customWidth="1"/>
  </cols>
  <sheetData>
    <row r="3" spans="1:18">
      <c r="C3" s="143" t="s">
        <v>81</v>
      </c>
      <c r="D3" s="144"/>
      <c r="E3" s="148"/>
      <c r="F3" s="143" t="s">
        <v>37</v>
      </c>
      <c r="G3" s="144"/>
      <c r="H3" s="145"/>
      <c r="I3" s="98"/>
      <c r="J3" s="146" t="s">
        <v>79</v>
      </c>
      <c r="K3" s="146"/>
      <c r="L3" s="147"/>
    </row>
    <row r="4" spans="1:18" ht="45">
      <c r="B4" s="88" t="s">
        <v>59</v>
      </c>
      <c r="C4" s="94" t="s">
        <v>82</v>
      </c>
      <c r="D4" s="94" t="s">
        <v>85</v>
      </c>
      <c r="E4" s="94" t="s">
        <v>60</v>
      </c>
      <c r="F4" s="95" t="s">
        <v>78</v>
      </c>
      <c r="G4" s="95" t="s">
        <v>80</v>
      </c>
      <c r="H4" s="95" t="s">
        <v>24</v>
      </c>
      <c r="I4" s="96" t="s">
        <v>77</v>
      </c>
      <c r="J4" s="97" t="s">
        <v>74</v>
      </c>
      <c r="K4" s="97" t="s">
        <v>80</v>
      </c>
      <c r="L4" s="103" t="s">
        <v>24</v>
      </c>
      <c r="N4" s="113" t="s">
        <v>84</v>
      </c>
      <c r="O4" s="113" t="s">
        <v>83</v>
      </c>
      <c r="P4" s="113" t="s">
        <v>86</v>
      </c>
      <c r="Q4" s="97" t="s">
        <v>87</v>
      </c>
    </row>
    <row r="5" spans="1:18">
      <c r="A5" s="75" t="s">
        <v>61</v>
      </c>
      <c r="B5" s="89">
        <v>8765.23</v>
      </c>
      <c r="C5" s="89">
        <v>977.31</v>
      </c>
      <c r="D5" s="90">
        <v>87.65</v>
      </c>
      <c r="E5" s="105">
        <f>C5+D5</f>
        <v>1064.96</v>
      </c>
      <c r="F5" s="101">
        <v>58.31</v>
      </c>
      <c r="G5" s="90">
        <v>4.29</v>
      </c>
      <c r="H5" s="109">
        <f>F5+G5</f>
        <v>62.6</v>
      </c>
      <c r="I5" s="105">
        <v>46.49</v>
      </c>
      <c r="J5" s="89">
        <v>153.79</v>
      </c>
      <c r="K5" s="90">
        <v>0</v>
      </c>
      <c r="L5" s="105">
        <f>J5+K5</f>
        <v>153.79</v>
      </c>
      <c r="N5" s="75">
        <v>828.32</v>
      </c>
      <c r="O5" s="115">
        <v>12.24</v>
      </c>
      <c r="P5" s="76">
        <v>1881.04</v>
      </c>
      <c r="Q5" s="117">
        <f>C5+D5+N5-O5</f>
        <v>1881.0400000000002</v>
      </c>
      <c r="R5" s="112"/>
    </row>
    <row r="6" spans="1:18">
      <c r="A6" s="79" t="s">
        <v>62</v>
      </c>
      <c r="B6" s="91">
        <v>13091.03</v>
      </c>
      <c r="C6" s="91">
        <v>1459.67</v>
      </c>
      <c r="D6" s="92">
        <v>130.97999999999999</v>
      </c>
      <c r="E6" s="106">
        <f t="shared" ref="E6:E16" si="0">C6+D6</f>
        <v>1590.65</v>
      </c>
      <c r="F6" s="102">
        <v>58.96</v>
      </c>
      <c r="G6" s="92">
        <v>23.56</v>
      </c>
      <c r="H6" s="110">
        <f t="shared" ref="H6:H16" si="1">F6+G6</f>
        <v>82.52</v>
      </c>
      <c r="I6" s="110">
        <v>47.01</v>
      </c>
      <c r="J6" s="91">
        <v>153.88999999999999</v>
      </c>
      <c r="K6" s="92">
        <v>1.71</v>
      </c>
      <c r="L6" s="106">
        <f t="shared" ref="L6:L16" si="2">J6+K6</f>
        <v>155.6</v>
      </c>
      <c r="N6" s="79">
        <v>1237.08</v>
      </c>
      <c r="O6" s="9">
        <v>946.69</v>
      </c>
      <c r="P6" s="114">
        <v>1900.97</v>
      </c>
      <c r="Q6" s="117">
        <f t="shared" ref="Q6:Q16" si="3">C6+D6+N6-O6</f>
        <v>1881.04</v>
      </c>
    </row>
    <row r="7" spans="1:18">
      <c r="A7" s="79" t="s">
        <v>63</v>
      </c>
      <c r="B7" s="91">
        <v>12376.83</v>
      </c>
      <c r="C7" s="91">
        <v>1380.06</v>
      </c>
      <c r="D7" s="92">
        <v>123.76</v>
      </c>
      <c r="E7" s="106">
        <f t="shared" si="0"/>
        <v>1503.82</v>
      </c>
      <c r="F7" s="102">
        <v>58.96</v>
      </c>
      <c r="G7" s="92">
        <v>24.69</v>
      </c>
      <c r="H7" s="110">
        <f t="shared" si="1"/>
        <v>83.65</v>
      </c>
      <c r="I7" s="110">
        <v>68.959999999999994</v>
      </c>
      <c r="J7" s="91">
        <v>151.63999999999999</v>
      </c>
      <c r="K7" s="92">
        <v>1.68</v>
      </c>
      <c r="L7" s="106">
        <f t="shared" si="2"/>
        <v>153.32</v>
      </c>
      <c r="N7" s="79">
        <v>1169.56</v>
      </c>
      <c r="O7" s="9">
        <v>712.52</v>
      </c>
      <c r="P7" s="114">
        <v>1960.86</v>
      </c>
      <c r="Q7" s="117">
        <f>C7+D7+N7-O7</f>
        <v>1960.8600000000001</v>
      </c>
    </row>
    <row r="8" spans="1:18">
      <c r="A8" s="79" t="s">
        <v>64</v>
      </c>
      <c r="B8" s="91">
        <v>14820.6</v>
      </c>
      <c r="C8" s="91">
        <v>1652.57</v>
      </c>
      <c r="D8" s="92">
        <v>148.21</v>
      </c>
      <c r="E8" s="106">
        <f t="shared" si="0"/>
        <v>1800.78</v>
      </c>
      <c r="F8" s="102">
        <v>58.31</v>
      </c>
      <c r="G8" s="92">
        <v>14.38</v>
      </c>
      <c r="H8" s="110">
        <f t="shared" si="1"/>
        <v>72.69</v>
      </c>
      <c r="I8" s="110">
        <v>88.66</v>
      </c>
      <c r="J8" s="91">
        <v>193.16</v>
      </c>
      <c r="K8" s="92">
        <v>0</v>
      </c>
      <c r="L8" s="106">
        <f t="shared" si="2"/>
        <v>193.16</v>
      </c>
      <c r="N8" s="79">
        <v>1400.48</v>
      </c>
      <c r="O8" s="9">
        <v>1073.44</v>
      </c>
      <c r="P8" s="119">
        <v>2127.8200000000002</v>
      </c>
      <c r="Q8" s="117">
        <f t="shared" si="3"/>
        <v>2127.8200000000002</v>
      </c>
    </row>
    <row r="9" spans="1:18">
      <c r="A9" s="79" t="s">
        <v>65</v>
      </c>
      <c r="B9" s="91">
        <v>12436.21</v>
      </c>
      <c r="C9" s="91">
        <v>1386.7</v>
      </c>
      <c r="D9" s="92">
        <v>124.36</v>
      </c>
      <c r="E9" s="106">
        <f t="shared" si="0"/>
        <v>1511.06</v>
      </c>
      <c r="F9" s="102">
        <v>58.31</v>
      </c>
      <c r="G9" s="92">
        <v>17.309999999999999</v>
      </c>
      <c r="H9" s="110">
        <f t="shared" si="1"/>
        <v>75.62</v>
      </c>
      <c r="I9" s="110">
        <v>88.66</v>
      </c>
      <c r="J9" s="91">
        <v>191.37</v>
      </c>
      <c r="K9" s="92">
        <v>0</v>
      </c>
      <c r="L9" s="106">
        <f t="shared" si="2"/>
        <v>191.37</v>
      </c>
      <c r="N9" s="79">
        <v>1175.18</v>
      </c>
      <c r="O9" s="9">
        <v>558.41999999999996</v>
      </c>
      <c r="P9" s="119">
        <v>2127.8200000000002</v>
      </c>
      <c r="Q9" s="117">
        <f t="shared" si="3"/>
        <v>2127.8199999999997</v>
      </c>
    </row>
    <row r="10" spans="1:18">
      <c r="A10" s="79" t="s">
        <v>66</v>
      </c>
      <c r="B10" s="91">
        <v>14672.86</v>
      </c>
      <c r="C10" s="91">
        <v>1636.11</v>
      </c>
      <c r="D10" s="92">
        <v>146.74</v>
      </c>
      <c r="E10" s="106">
        <f t="shared" si="0"/>
        <v>1782.85</v>
      </c>
      <c r="F10" s="102">
        <v>58.31</v>
      </c>
      <c r="G10" s="92">
        <v>19.52</v>
      </c>
      <c r="H10" s="110">
        <f t="shared" si="1"/>
        <v>77.83</v>
      </c>
      <c r="I10" s="110">
        <v>88.66</v>
      </c>
      <c r="J10" s="91">
        <v>190.31</v>
      </c>
      <c r="K10" s="92">
        <v>0</v>
      </c>
      <c r="L10" s="106">
        <f t="shared" si="2"/>
        <v>190.31</v>
      </c>
      <c r="N10" s="79">
        <v>1386.49</v>
      </c>
      <c r="O10" s="9">
        <v>1026.6300000000001</v>
      </c>
      <c r="P10" s="119">
        <v>2142.71</v>
      </c>
      <c r="Q10" s="117">
        <f t="shared" si="3"/>
        <v>2142.71</v>
      </c>
    </row>
    <row r="11" spans="1:18">
      <c r="A11" s="79" t="s">
        <v>67</v>
      </c>
      <c r="B11" s="91">
        <v>11360.3</v>
      </c>
      <c r="C11" s="91">
        <v>1266.74</v>
      </c>
      <c r="D11" s="92">
        <v>113.6</v>
      </c>
      <c r="E11" s="106">
        <f t="shared" si="0"/>
        <v>1380.34</v>
      </c>
      <c r="F11" s="102">
        <v>58.31</v>
      </c>
      <c r="G11" s="92">
        <v>13.47</v>
      </c>
      <c r="H11" s="110">
        <f t="shared" si="1"/>
        <v>71.78</v>
      </c>
      <c r="I11" s="110">
        <v>88.66</v>
      </c>
      <c r="J11" s="91">
        <v>218.09</v>
      </c>
      <c r="K11" s="92">
        <v>0</v>
      </c>
      <c r="L11" s="106">
        <f t="shared" si="2"/>
        <v>218.09</v>
      </c>
      <c r="N11" s="79">
        <v>1073.49</v>
      </c>
      <c r="O11" s="9">
        <f>616.47+192.95</f>
        <v>809.42000000000007</v>
      </c>
      <c r="P11" s="119">
        <v>2260.88</v>
      </c>
      <c r="Q11" s="117">
        <f t="shared" si="3"/>
        <v>1644.4099999999999</v>
      </c>
    </row>
    <row r="12" spans="1:18">
      <c r="A12" s="79" t="s">
        <v>69</v>
      </c>
      <c r="B12" s="91">
        <v>12753.77</v>
      </c>
      <c r="C12" s="91">
        <v>1422.08</v>
      </c>
      <c r="D12" s="92">
        <v>127.57</v>
      </c>
      <c r="E12" s="106">
        <f t="shared" si="0"/>
        <v>1549.6499999999999</v>
      </c>
      <c r="F12" s="102">
        <v>58.31</v>
      </c>
      <c r="G12" s="92">
        <v>17.16</v>
      </c>
      <c r="H12" s="110">
        <f t="shared" si="1"/>
        <v>75.47</v>
      </c>
      <c r="I12" s="110">
        <v>88.66</v>
      </c>
      <c r="J12" s="91">
        <v>230.69</v>
      </c>
      <c r="K12" s="92"/>
      <c r="L12" s="106">
        <f t="shared" si="2"/>
        <v>230.69</v>
      </c>
      <c r="N12" s="79">
        <v>1205.2</v>
      </c>
      <c r="O12" s="9">
        <v>532.34</v>
      </c>
      <c r="P12" s="119">
        <v>2225.5100000000002</v>
      </c>
      <c r="Q12" s="117">
        <f t="shared" si="3"/>
        <v>2222.5099999999998</v>
      </c>
    </row>
    <row r="13" spans="1:18">
      <c r="A13" s="79" t="s">
        <v>70</v>
      </c>
      <c r="B13" s="91">
        <v>10674.11</v>
      </c>
      <c r="C13" s="91">
        <v>1190.23</v>
      </c>
      <c r="D13" s="92">
        <v>106.74</v>
      </c>
      <c r="E13" s="106">
        <f t="shared" si="0"/>
        <v>1296.97</v>
      </c>
      <c r="F13" s="102">
        <v>58.31</v>
      </c>
      <c r="G13" s="92">
        <v>18.86</v>
      </c>
      <c r="H13" s="110">
        <f t="shared" si="1"/>
        <v>77.17</v>
      </c>
      <c r="I13" s="110">
        <v>88.66</v>
      </c>
      <c r="J13" s="91">
        <v>362.99</v>
      </c>
      <c r="K13" s="92">
        <v>0</v>
      </c>
      <c r="L13" s="106">
        <f t="shared" si="2"/>
        <v>362.99</v>
      </c>
      <c r="N13" s="79">
        <v>1008.65</v>
      </c>
      <c r="O13" s="9">
        <v>363.56</v>
      </c>
      <c r="P13" s="119">
        <v>1942.06</v>
      </c>
      <c r="Q13" s="117">
        <f t="shared" si="3"/>
        <v>1942.06</v>
      </c>
    </row>
    <row r="14" spans="1:18">
      <c r="A14" s="79" t="s">
        <v>71</v>
      </c>
      <c r="B14" s="91">
        <v>10418.08</v>
      </c>
      <c r="C14" s="91">
        <v>1161.68</v>
      </c>
      <c r="D14" s="92">
        <v>104.21</v>
      </c>
      <c r="E14" s="106">
        <f t="shared" si="0"/>
        <v>1265.8900000000001</v>
      </c>
      <c r="F14" s="102">
        <v>58.31</v>
      </c>
      <c r="G14" s="92">
        <v>12.54</v>
      </c>
      <c r="H14" s="110">
        <f t="shared" si="1"/>
        <v>70.849999999999994</v>
      </c>
      <c r="I14" s="110">
        <v>88.66</v>
      </c>
      <c r="J14" s="91">
        <v>317.17</v>
      </c>
      <c r="K14" s="92">
        <v>0</v>
      </c>
      <c r="L14" s="106">
        <f t="shared" si="2"/>
        <v>317.17</v>
      </c>
      <c r="N14" s="79">
        <v>984.44</v>
      </c>
      <c r="O14" s="9">
        <v>308.27</v>
      </c>
      <c r="P14" s="119">
        <v>1942.06</v>
      </c>
      <c r="Q14" s="117">
        <f t="shared" si="3"/>
        <v>1942.06</v>
      </c>
    </row>
    <row r="15" spans="1:18">
      <c r="A15" s="79" t="s">
        <v>72</v>
      </c>
      <c r="B15" s="91">
        <v>10495.6</v>
      </c>
      <c r="C15" s="91">
        <v>1170.33</v>
      </c>
      <c r="D15" s="92">
        <v>104.98</v>
      </c>
      <c r="E15" s="106">
        <f t="shared" si="0"/>
        <v>1275.31</v>
      </c>
      <c r="F15" s="102">
        <v>58.31</v>
      </c>
      <c r="G15" s="92">
        <v>15.91</v>
      </c>
      <c r="H15" s="110">
        <f t="shared" si="1"/>
        <v>74.22</v>
      </c>
      <c r="I15" s="110">
        <v>120.3</v>
      </c>
      <c r="J15" s="91">
        <v>392.66</v>
      </c>
      <c r="K15" s="92"/>
      <c r="L15" s="106">
        <f t="shared" si="2"/>
        <v>392.66</v>
      </c>
      <c r="N15" s="79">
        <v>991.78</v>
      </c>
      <c r="O15" s="9">
        <v>325.02999999999997</v>
      </c>
      <c r="P15" s="119">
        <v>1942.06</v>
      </c>
      <c r="Q15" s="117">
        <f t="shared" si="3"/>
        <v>1942.0600000000002</v>
      </c>
    </row>
    <row r="16" spans="1:18">
      <c r="A16" s="79" t="s">
        <v>73</v>
      </c>
      <c r="B16" s="91">
        <v>11146.81</v>
      </c>
      <c r="C16" s="99">
        <v>1242.92</v>
      </c>
      <c r="D16" s="100">
        <v>111.49</v>
      </c>
      <c r="E16" s="107">
        <f t="shared" si="0"/>
        <v>1354.41</v>
      </c>
      <c r="F16" s="102">
        <v>58.31</v>
      </c>
      <c r="G16" s="93">
        <v>13.63</v>
      </c>
      <c r="H16" s="111">
        <f t="shared" si="1"/>
        <v>71.94</v>
      </c>
      <c r="I16" s="110">
        <v>121.28</v>
      </c>
      <c r="J16" s="93">
        <v>489.51</v>
      </c>
      <c r="K16" s="92">
        <v>5.44</v>
      </c>
      <c r="L16" s="107">
        <f t="shared" si="2"/>
        <v>494.95</v>
      </c>
      <c r="N16" s="84">
        <v>1053.33</v>
      </c>
      <c r="O16" s="116">
        <v>465.68</v>
      </c>
      <c r="P16" s="85">
        <v>1942.06</v>
      </c>
      <c r="Q16" s="117">
        <f t="shared" si="3"/>
        <v>1942.0599999999997</v>
      </c>
    </row>
    <row r="17" spans="1:17">
      <c r="A17" s="81" t="s">
        <v>24</v>
      </c>
      <c r="B17" s="104">
        <f>SUM(B5:B16)</f>
        <v>143011.43000000002</v>
      </c>
      <c r="C17" s="104">
        <f t="shared" ref="C17:N17" si="4">SUM(C5:C16)</f>
        <v>15946.4</v>
      </c>
      <c r="D17" s="104">
        <f t="shared" si="4"/>
        <v>1430.2900000000002</v>
      </c>
      <c r="E17" s="108">
        <f>SUM(E5:E16)</f>
        <v>17376.689999999999</v>
      </c>
      <c r="F17" s="104">
        <f t="shared" si="4"/>
        <v>701.02</v>
      </c>
      <c r="G17" s="104">
        <f t="shared" si="4"/>
        <v>195.32</v>
      </c>
      <c r="H17" s="108">
        <f t="shared" si="4"/>
        <v>896.34000000000015</v>
      </c>
      <c r="I17" s="108">
        <f t="shared" si="4"/>
        <v>1024.6599999999999</v>
      </c>
      <c r="J17" s="104">
        <f t="shared" si="4"/>
        <v>3045.2699999999995</v>
      </c>
      <c r="K17" s="104">
        <f t="shared" si="4"/>
        <v>8.83</v>
      </c>
      <c r="L17" s="108">
        <f t="shared" si="4"/>
        <v>3054.0999999999995</v>
      </c>
      <c r="N17" s="118">
        <f t="shared" si="4"/>
        <v>13514.000000000002</v>
      </c>
      <c r="O17" s="118">
        <f t="shared" ref="O17" si="5">SUM(O5:O16)</f>
        <v>7134.2400000000007</v>
      </c>
      <c r="P17" s="118">
        <f t="shared" ref="P17" si="6">SUM(P5:P16)</f>
        <v>24395.850000000006</v>
      </c>
      <c r="Q17" s="118">
        <f t="shared" ref="Q17" si="7">SUM(Q5:Q16)</f>
        <v>23756.450000000004</v>
      </c>
    </row>
  </sheetData>
  <mergeCells count="3">
    <mergeCell ref="F3:H3"/>
    <mergeCell ref="J3:L3"/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Q22"/>
  <sheetViews>
    <sheetView tabSelected="1" topLeftCell="A6" workbookViewId="0">
      <selection activeCell="E23" sqref="E23"/>
    </sheetView>
  </sheetViews>
  <sheetFormatPr defaultColWidth="9.140625" defaultRowHeight="15"/>
  <cols>
    <col min="1" max="1" width="3.5703125" customWidth="1"/>
    <col min="2" max="2" width="28.28515625" style="14" customWidth="1"/>
    <col min="3" max="13" width="13.42578125" style="14" customWidth="1"/>
    <col min="14" max="265" width="9.140625" style="14"/>
    <col min="266" max="266" width="18" style="14" customWidth="1"/>
    <col min="267" max="267" width="19.42578125" style="14" customWidth="1"/>
    <col min="268" max="268" width="14.5703125" style="14" customWidth="1"/>
    <col min="269" max="521" width="9.140625" style="14"/>
    <col min="522" max="522" width="18" style="14" customWidth="1"/>
    <col min="523" max="523" width="19.42578125" style="14" customWidth="1"/>
    <col min="524" max="524" width="14.5703125" style="14" customWidth="1"/>
    <col min="525" max="777" width="9.140625" style="14"/>
    <col min="778" max="778" width="18" style="14" customWidth="1"/>
    <col min="779" max="779" width="19.42578125" style="14" customWidth="1"/>
    <col min="780" max="780" width="14.5703125" style="14" customWidth="1"/>
    <col min="781" max="1031" width="9.140625" style="14"/>
  </cols>
  <sheetData>
    <row r="1" spans="1:13">
      <c r="A1" s="120" t="s">
        <v>75</v>
      </c>
      <c r="B1" s="71"/>
      <c r="C1" s="52"/>
      <c r="D1" s="52"/>
      <c r="E1" s="52"/>
      <c r="F1" s="52"/>
      <c r="G1" s="52"/>
      <c r="H1" s="53"/>
      <c r="I1" s="53"/>
      <c r="J1" s="53"/>
      <c r="K1" s="53"/>
      <c r="L1" s="53"/>
      <c r="M1" s="53"/>
    </row>
    <row r="2" spans="1:13">
      <c r="A2" s="15" t="s">
        <v>25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>
      <c r="A3" s="30" t="s">
        <v>2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15.75" thickBot="1">
      <c r="A4" s="54" t="s">
        <v>26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ht="15.75" thickBot="1">
      <c r="C5" s="132" t="s">
        <v>27</v>
      </c>
      <c r="D5" s="133"/>
      <c r="E5" s="133"/>
      <c r="F5" s="133"/>
      <c r="G5" s="133"/>
      <c r="H5" s="134"/>
      <c r="I5" s="55"/>
      <c r="J5" s="135" t="s">
        <v>28</v>
      </c>
      <c r="K5" s="136"/>
      <c r="L5" s="136"/>
      <c r="M5" s="137"/>
    </row>
    <row r="6" spans="1:13">
      <c r="B6" s="138" t="s">
        <v>29</v>
      </c>
      <c r="C6" s="39" t="s">
        <v>91</v>
      </c>
      <c r="D6" s="16" t="s">
        <v>92</v>
      </c>
      <c r="E6" s="16" t="s">
        <v>93</v>
      </c>
      <c r="F6" s="16" t="s">
        <v>94</v>
      </c>
      <c r="G6" s="16" t="s">
        <v>95</v>
      </c>
      <c r="H6" s="140" t="s">
        <v>30</v>
      </c>
      <c r="I6" s="56"/>
      <c r="J6" s="26"/>
      <c r="K6" s="26" t="s">
        <v>31</v>
      </c>
      <c r="L6" s="26"/>
      <c r="M6" s="142" t="s">
        <v>32</v>
      </c>
    </row>
    <row r="7" spans="1:13" ht="25.5">
      <c r="B7" s="139"/>
      <c r="C7" s="40" t="s">
        <v>33</v>
      </c>
      <c r="D7" s="25" t="s">
        <v>34</v>
      </c>
      <c r="E7" s="25" t="s">
        <v>35</v>
      </c>
      <c r="F7" s="25" t="s">
        <v>36</v>
      </c>
      <c r="G7" s="25" t="s">
        <v>37</v>
      </c>
      <c r="H7" s="141"/>
      <c r="I7" s="56"/>
      <c r="J7" s="26" t="s">
        <v>38</v>
      </c>
      <c r="K7" s="27" t="s">
        <v>39</v>
      </c>
      <c r="L7" s="27" t="s">
        <v>40</v>
      </c>
      <c r="M7" s="142"/>
    </row>
    <row r="8" spans="1:13" s="14" customFormat="1">
      <c r="B8" s="57" t="s">
        <v>41</v>
      </c>
      <c r="C8" s="58"/>
      <c r="D8" s="59"/>
      <c r="E8" s="59"/>
      <c r="F8" s="59"/>
      <c r="G8" s="59"/>
      <c r="H8" s="60">
        <f>SUM(C8:G8)</f>
        <v>0</v>
      </c>
      <c r="I8" s="61"/>
      <c r="J8" s="59"/>
      <c r="K8" s="59"/>
      <c r="L8" s="21"/>
      <c r="M8" s="59">
        <f>+H8+J8+K8</f>
        <v>0</v>
      </c>
    </row>
    <row r="9" spans="1:13">
      <c r="B9" s="62" t="s">
        <v>42</v>
      </c>
      <c r="C9" s="63">
        <v>8582.0499999999993</v>
      </c>
      <c r="D9" s="64">
        <v>12898.03</v>
      </c>
      <c r="E9" s="64">
        <v>8146.59</v>
      </c>
      <c r="F9" s="64"/>
      <c r="G9" s="64">
        <v>7329</v>
      </c>
      <c r="H9" s="65">
        <f>SUM(C9:G9)</f>
        <v>36955.67</v>
      </c>
      <c r="I9" s="61"/>
      <c r="J9" s="64">
        <f>'Prueba de nomina'!F12</f>
        <v>143011.43000000002</v>
      </c>
      <c r="K9" s="64">
        <f>'Prueba de nomina'!G12</f>
        <v>17376.689999999999</v>
      </c>
      <c r="L9" s="22"/>
      <c r="M9" s="47">
        <f t="shared" ref="M9:M11" si="0">+H9+J9+K9</f>
        <v>197343.79000000004</v>
      </c>
    </row>
    <row r="10" spans="1:13">
      <c r="B10" s="62" t="s">
        <v>43</v>
      </c>
      <c r="C10" s="63"/>
      <c r="D10" s="64"/>
      <c r="E10" s="64"/>
      <c r="F10" s="64"/>
      <c r="G10" s="64"/>
      <c r="H10" s="65">
        <f>SUM(C10:G10)</f>
        <v>0</v>
      </c>
      <c r="I10" s="61"/>
      <c r="J10" s="64"/>
      <c r="K10" s="64"/>
      <c r="L10" s="22"/>
      <c r="M10" s="64">
        <f t="shared" si="0"/>
        <v>0</v>
      </c>
    </row>
    <row r="11" spans="1:13">
      <c r="B11" s="62" t="s">
        <v>44</v>
      </c>
      <c r="C11" s="63"/>
      <c r="D11" s="64"/>
      <c r="E11" s="64"/>
      <c r="F11" s="64">
        <v>231781.95</v>
      </c>
      <c r="G11" s="66"/>
      <c r="H11" s="67">
        <f>SUM(C11:G11)</f>
        <v>231781.95</v>
      </c>
      <c r="I11" s="61"/>
      <c r="J11" s="64"/>
      <c r="K11" s="64"/>
      <c r="L11" s="22"/>
      <c r="M11" s="66">
        <f t="shared" si="0"/>
        <v>231781.95</v>
      </c>
    </row>
    <row r="12" spans="1:13" ht="15.75" thickBot="1">
      <c r="B12" s="38" t="s">
        <v>90</v>
      </c>
      <c r="C12" s="41">
        <f>SUM(C8:C11)</f>
        <v>8582.0499999999993</v>
      </c>
      <c r="D12" s="34">
        <f t="shared" ref="D12:H12" si="1">SUM(D8:D11)</f>
        <v>12898.03</v>
      </c>
      <c r="E12" s="34">
        <f t="shared" si="1"/>
        <v>8146.59</v>
      </c>
      <c r="F12" s="34">
        <f t="shared" si="1"/>
        <v>231781.95</v>
      </c>
      <c r="G12" s="34">
        <f t="shared" si="1"/>
        <v>7329</v>
      </c>
      <c r="H12" s="35">
        <f t="shared" si="1"/>
        <v>268737.62</v>
      </c>
      <c r="I12" s="68"/>
      <c r="J12" s="32"/>
      <c r="K12" s="32"/>
      <c r="L12" s="23"/>
      <c r="M12" s="32">
        <f>+H12+J12+K12</f>
        <v>268737.62</v>
      </c>
    </row>
    <row r="13" spans="1:13">
      <c r="B13" s="69"/>
      <c r="C13" s="70"/>
      <c r="D13" s="70"/>
      <c r="E13" s="70"/>
      <c r="F13" s="70"/>
      <c r="H13" s="68"/>
      <c r="I13" s="70"/>
      <c r="J13" s="33"/>
      <c r="K13" s="33"/>
      <c r="L13" s="33"/>
      <c r="M13" s="36"/>
    </row>
    <row r="14" spans="1:13">
      <c r="B14" s="14" t="s">
        <v>45</v>
      </c>
    </row>
    <row r="15" spans="1:13">
      <c r="B15" s="28" t="s">
        <v>46</v>
      </c>
      <c r="C15" s="31"/>
      <c r="D15" s="31"/>
      <c r="E15" s="31"/>
      <c r="F15" s="31"/>
      <c r="G15" s="31"/>
      <c r="H15" s="45"/>
      <c r="I15" s="46"/>
      <c r="J15" s="31"/>
      <c r="K15" s="31"/>
      <c r="L15" s="31" t="s">
        <v>47</v>
      </c>
    </row>
    <row r="16" spans="1:13">
      <c r="B16" s="29" t="s">
        <v>48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42"/>
      <c r="I16" s="43"/>
      <c r="J16" s="22"/>
      <c r="K16" s="22"/>
      <c r="L16" s="22">
        <f>SUM(C16:K16)</f>
        <v>0</v>
      </c>
    </row>
    <row r="17" spans="2:12">
      <c r="B17" s="29" t="s">
        <v>49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42"/>
      <c r="I17" s="43"/>
      <c r="J17" s="22"/>
      <c r="K17" s="22"/>
      <c r="L17" s="22">
        <f>SUM(C17:K17)</f>
        <v>0</v>
      </c>
    </row>
    <row r="18" spans="2:12">
      <c r="B18" s="29" t="s">
        <v>50</v>
      </c>
      <c r="C18" s="22"/>
      <c r="D18" s="22">
        <v>0</v>
      </c>
      <c r="E18" s="22">
        <v>0</v>
      </c>
      <c r="F18" s="22">
        <v>0</v>
      </c>
      <c r="G18" s="22">
        <v>0</v>
      </c>
      <c r="H18" s="42"/>
      <c r="I18" s="43"/>
      <c r="J18" s="22"/>
      <c r="K18" s="22"/>
      <c r="L18" s="22">
        <f>SUM(C18:K18)</f>
        <v>0</v>
      </c>
    </row>
    <row r="19" spans="2:12">
      <c r="B19" s="31" t="s">
        <v>47</v>
      </c>
      <c r="C19" s="23">
        <f>SUM(C16:C18)</f>
        <v>0</v>
      </c>
      <c r="D19" s="23">
        <f>SUM(D16:D18)</f>
        <v>0</v>
      </c>
      <c r="E19" s="23">
        <f>SUM(E16:E18)</f>
        <v>0</v>
      </c>
      <c r="F19" s="23">
        <f>SUM(F16:F18)</f>
        <v>0</v>
      </c>
      <c r="G19" s="23">
        <f>SUM(G16:G18)</f>
        <v>0</v>
      </c>
      <c r="H19" s="44"/>
      <c r="I19" s="37">
        <f>SUM(I16:I18)</f>
        <v>0</v>
      </c>
      <c r="J19" s="23">
        <f>SUM(J16:J18)</f>
        <v>0</v>
      </c>
      <c r="K19" s="23">
        <f>SUM(K16:K18)</f>
        <v>0</v>
      </c>
      <c r="L19" s="48">
        <f>SUM(L16:L18)</f>
        <v>0</v>
      </c>
    </row>
    <row r="20" spans="2:12">
      <c r="B20" s="49" t="s">
        <v>51</v>
      </c>
      <c r="C20" s="50">
        <f>+C19-C9</f>
        <v>-8582.0499999999993</v>
      </c>
      <c r="D20" s="50">
        <f>+D19-D9</f>
        <v>-12898.03</v>
      </c>
      <c r="E20" s="50">
        <f t="shared" ref="E20:G20" si="2">+E19-E9</f>
        <v>-8146.59</v>
      </c>
      <c r="F20" s="50">
        <f t="shared" si="2"/>
        <v>0</v>
      </c>
      <c r="G20" s="50">
        <f t="shared" si="2"/>
        <v>-7329</v>
      </c>
      <c r="H20" s="50"/>
      <c r="I20" s="50">
        <f t="shared" ref="I20:K20" si="3">+I19-I9</f>
        <v>0</v>
      </c>
      <c r="J20" s="50">
        <f t="shared" si="3"/>
        <v>-143011.43000000002</v>
      </c>
      <c r="K20" s="50">
        <f t="shared" si="3"/>
        <v>-17376.689999999999</v>
      </c>
      <c r="L20" s="50">
        <f>+L19-M9</f>
        <v>-197343.79000000004</v>
      </c>
    </row>
    <row r="21" spans="2:12"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2:12">
      <c r="B22" s="14" t="s">
        <v>52</v>
      </c>
    </row>
  </sheetData>
  <mergeCells count="5">
    <mergeCell ref="C5:H5"/>
    <mergeCell ref="J5:M5"/>
    <mergeCell ref="B6:B7"/>
    <mergeCell ref="H6:H7"/>
    <mergeCell ref="M6:M7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Cedula resumen</vt:lpstr>
      <vt:lpstr>Prueba de nomina</vt:lpstr>
      <vt:lpstr>Planillas IESS resumen</vt:lpstr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2020-03-21T16:11:18Z</dcterms:created>
  <dcterms:modified xsi:type="dcterms:W3CDTF">2020-06-05T14:43:02Z</dcterms:modified>
</cp:coreProperties>
</file>