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meida\Documents\CPAlmeida\CLIENTES\Telsoterra\Fase II Ejecucion\7000 Pruebas de Patrimonio\"/>
    </mc:Choice>
  </mc:AlternateContent>
  <xr:revisionPtr revIDLastSave="0" documentId="13_ncr:1_{EFB52AA6-D50D-4740-AD42-666FEDC46716}" xr6:coauthVersionLast="45" xr6:coauthVersionMax="45" xr10:uidLastSave="{00000000-0000-0000-0000-000000000000}"/>
  <bookViews>
    <workbookView xWindow="-120" yWindow="-120" windowWidth="20730" windowHeight="11160" activeTab="1" xr2:uid="{A8904F66-040C-4DF8-8D30-253EACF8EDE9}"/>
  </bookViews>
  <sheets>
    <sheet name="Cedula resumen" sheetId="1" r:id="rId1"/>
    <sheet name="Movimiento patrimonio" sheetId="3" r:id="rId2"/>
    <sheet name="Resultado de anios ant.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2" i="3" l="1"/>
  <c r="G42" i="3"/>
  <c r="F42" i="3"/>
  <c r="E42" i="3"/>
  <c r="D42" i="3"/>
  <c r="C42" i="3"/>
  <c r="B42" i="3"/>
  <c r="I41" i="3"/>
  <c r="I42" i="3" s="1"/>
  <c r="J40" i="3"/>
  <c r="J39" i="3"/>
  <c r="J38" i="3"/>
  <c r="J37" i="3"/>
  <c r="J36" i="3"/>
  <c r="J34" i="3"/>
  <c r="J32" i="3"/>
  <c r="J30" i="3"/>
  <c r="J28" i="3"/>
  <c r="J26" i="3"/>
  <c r="I24" i="3"/>
  <c r="H24" i="3"/>
  <c r="G24" i="3"/>
  <c r="F24" i="3"/>
  <c r="E24" i="3"/>
  <c r="D24" i="3"/>
  <c r="C24" i="3"/>
  <c r="B24" i="3"/>
  <c r="J22" i="3"/>
  <c r="J20" i="3"/>
  <c r="I18" i="3"/>
  <c r="J18" i="3" s="1"/>
  <c r="J16" i="3"/>
  <c r="J14" i="3"/>
  <c r="J24" i="3" s="1"/>
  <c r="J41" i="3" l="1"/>
  <c r="J42" i="3" s="1"/>
  <c r="D16" i="1" l="1"/>
  <c r="D15" i="1"/>
  <c r="D14" i="1"/>
  <c r="C16" i="1"/>
  <c r="C15" i="1"/>
  <c r="C14" i="1"/>
  <c r="D18" i="1"/>
  <c r="C18" i="1"/>
  <c r="D11" i="1" l="1"/>
  <c r="C11" i="1"/>
  <c r="E9" i="1"/>
  <c r="E8" i="1"/>
  <c r="F8" i="1" s="1"/>
  <c r="E7" i="1"/>
  <c r="F7" i="1" s="1"/>
  <c r="E6" i="1"/>
  <c r="E11" i="1" l="1"/>
  <c r="F11" i="1" s="1"/>
  <c r="F6" i="1"/>
</calcChain>
</file>

<file path=xl/sharedStrings.xml><?xml version="1.0" encoding="utf-8"?>
<sst xmlns="http://schemas.openxmlformats.org/spreadsheetml/2006/main" count="133" uniqueCount="98">
  <si>
    <t>TELSOTERRA S.A.</t>
  </si>
  <si>
    <t>CEDULA RESUMEN PATRIMONIO</t>
  </si>
  <si>
    <t>Al 31 de diciembre del 2019</t>
  </si>
  <si>
    <t>Codigo</t>
  </si>
  <si>
    <t>Cuenta contable</t>
  </si>
  <si>
    <t>Variacion</t>
  </si>
  <si>
    <t>%</t>
  </si>
  <si>
    <t>Comentarios</t>
  </si>
  <si>
    <t>3-1-1-01-01-001</t>
  </si>
  <si>
    <t xml:space="preserve">      CAPITAL SUSCRITO Y PAGADO</t>
  </si>
  <si>
    <t>3-1-1-01-02</t>
  </si>
  <si>
    <t xml:space="preserve">     APORTES  FUTURAS CAPITALIZACIONES</t>
  </si>
  <si>
    <t>3-3-1-01-01-002</t>
  </si>
  <si>
    <t xml:space="preserve">      UTILIDAD O PERDIDA ACUMULADA AÑO AN</t>
  </si>
  <si>
    <t>3-3-1-01-01-001</t>
  </si>
  <si>
    <t xml:space="preserve">      UTILIDAD O PERDIDA DEL EJERCICIO</t>
  </si>
  <si>
    <t>TOTAL</t>
  </si>
  <si>
    <t>NOTAS A LOS ESTADOS FINANCIEROS:</t>
  </si>
  <si>
    <t>SUMAN</t>
  </si>
  <si>
    <t>Aportes para futura capitalizacion</t>
  </si>
  <si>
    <t>Capital</t>
  </si>
  <si>
    <t>Resultados acumulados</t>
  </si>
  <si>
    <t>UTILIDAD O PERDIDA ACUMULADA AÑO AN</t>
  </si>
  <si>
    <t xml:space="preserve"> 412,662.23</t>
  </si>
  <si>
    <t xml:space="preserve"> 2,697.86</t>
  </si>
  <si>
    <t>969.07</t>
  </si>
  <si>
    <t xml:space="preserve"> 414,391.02</t>
  </si>
  <si>
    <t>Saldos</t>
  </si>
  <si>
    <t>Créditos</t>
  </si>
  <si>
    <t>Débitos</t>
  </si>
  <si>
    <t>No. Docu.</t>
  </si>
  <si>
    <t>TC</t>
  </si>
  <si>
    <t>Comprobante</t>
  </si>
  <si>
    <t>Diario</t>
  </si>
  <si>
    <t>Fecha</t>
  </si>
  <si>
    <t xml:space="preserve">Detalle de Línea </t>
  </si>
  <si>
    <t xml:space="preserve"> 412,662.24</t>
  </si>
  <si>
    <t>0.00</t>
  </si>
  <si>
    <t xml:space="preserve"> 0.01</t>
  </si>
  <si>
    <t>T</t>
  </si>
  <si>
    <t>CTXPG</t>
  </si>
  <si>
    <t>JC 000009649-000000-REGULARIZACION DE SALDO FACT #</t>
  </si>
  <si>
    <t xml:space="preserve"> 412,662.29</t>
  </si>
  <si>
    <t xml:space="preserve"> 0.05</t>
  </si>
  <si>
    <t>JC 000009724-000000-REGULARIZACION DE SALDO FACT #</t>
  </si>
  <si>
    <t xml:space="preserve"> 412,662.31</t>
  </si>
  <si>
    <t xml:space="preserve"> 0.02</t>
  </si>
  <si>
    <t>JC 000001112-000000-REGULARIZACIÓN DE SALDO FACT #</t>
  </si>
  <si>
    <t>0.02</t>
  </si>
  <si>
    <t xml:space="preserve"> 0.00</t>
  </si>
  <si>
    <t>CI 000001112-000000-ANULACON JC TRANSACCION#216303</t>
  </si>
  <si>
    <t xml:space="preserve"> 412,662.27</t>
  </si>
  <si>
    <t>CI 000001112-000000-REGULARIZACIÓN DE SALDO FACT #</t>
  </si>
  <si>
    <t xml:space="preserve"> 412,992.27</t>
  </si>
  <si>
    <t xml:space="preserve"> 330.00</t>
  </si>
  <si>
    <t>AJUST</t>
  </si>
  <si>
    <t>ajuste  error en registro 2018 y reclasificacion al gasto movimiento de Inventario Feb2019</t>
  </si>
  <si>
    <t xml:space="preserve"> 412,023.24</t>
  </si>
  <si>
    <t>969.03</t>
  </si>
  <si>
    <t>CONAJ</t>
  </si>
  <si>
    <t>Ajustes Movimiento de Inventario Año 2019</t>
  </si>
  <si>
    <t xml:space="preserve"> 969.03</t>
  </si>
  <si>
    <t>reverso diario # 1357 de julio 2019</t>
  </si>
  <si>
    <t xml:space="preserve"> 1,398.75</t>
  </si>
  <si>
    <t>CONTG</t>
  </si>
  <si>
    <t>AÑO 2018: ALCANCE PROVISION DEPRECIACION ACTIVOS FIJO</t>
  </si>
  <si>
    <t>Capital pagado</t>
  </si>
  <si>
    <t xml:space="preserve">Aportes para </t>
  </si>
  <si>
    <t>Otros</t>
  </si>
  <si>
    <t>Reserva</t>
  </si>
  <si>
    <t xml:space="preserve">futura </t>
  </si>
  <si>
    <t xml:space="preserve">Reserva </t>
  </si>
  <si>
    <t xml:space="preserve"> resultados</t>
  </si>
  <si>
    <t>de</t>
  </si>
  <si>
    <t>Adopción de</t>
  </si>
  <si>
    <t xml:space="preserve">Resultados </t>
  </si>
  <si>
    <t>capitalización</t>
  </si>
  <si>
    <t>Legal</t>
  </si>
  <si>
    <t>Facultativa</t>
  </si>
  <si>
    <t>integrales</t>
  </si>
  <si>
    <t xml:space="preserve"> NIIF</t>
  </si>
  <si>
    <t>acumulados</t>
  </si>
  <si>
    <t>Total</t>
  </si>
  <si>
    <t>Saldos al 1 de enero del 2014</t>
  </si>
  <si>
    <t>Resultado integral del año</t>
  </si>
  <si>
    <t>Apropiación reserva legal</t>
  </si>
  <si>
    <t>Saldo al 1 de enero de 2017</t>
  </si>
  <si>
    <t>Aumento de capital según Acta de Junta de Accionistas del 14 de julio de 2017</t>
  </si>
  <si>
    <t>Otros ajustes menores</t>
  </si>
  <si>
    <t>Aplicación de aporte de accionistas a cuentas por cobrar según Acta de Junta de Accionistas del 29 de diciembre de 2017</t>
  </si>
  <si>
    <t>Utilidad neta y resultado integral del año</t>
  </si>
  <si>
    <t>Saldos al 31 de diciembre del 2017</t>
  </si>
  <si>
    <t>Efecto de implementación de NIIF 9</t>
  </si>
  <si>
    <t>Aumento de capital según Acta de Junta de Accionistas del 4 de septiembre de 2018</t>
  </si>
  <si>
    <t>Otros ajustes</t>
  </si>
  <si>
    <t>Saldos al 31 de diciembre del 2018</t>
  </si>
  <si>
    <t>Aumento de capital según Acta de Junta de Accionistas</t>
  </si>
  <si>
    <t>Saldos al 31 de diciembre del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</si>
</sst>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_ * #,##0_ ;_ * \-#,##0_ ;_ * &quot;-&quot;??_ ;_ @_ "/>
    <numFmt numFmtId="165" formatCode="_-* #,##0.00\ _€_-;\-* #,##0.00\ _€_-;_-* &quot;-&quot;??\ _€_-;_-@_-"/>
    <numFmt numFmtId="166" formatCode="_(* #,##0.00_);_(* \(#,##0.00\);_(* &quot;-&quot;??_);_(@_)"/>
    <numFmt numFmtId="167" formatCode="_ * #,##0_ ;\(* #,##0\);_ * &quot;-&quot;_ ;_ @_ "/>
    <numFmt numFmtId="168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6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54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9" fontId="0" fillId="2" borderId="2" xfId="2" applyFont="1" applyFill="1" applyBorder="1"/>
    <xf numFmtId="0" fontId="0" fillId="2" borderId="2" xfId="0" applyFill="1" applyBorder="1"/>
    <xf numFmtId="0" fontId="0" fillId="0" borderId="2" xfId="0" applyBorder="1"/>
    <xf numFmtId="49" fontId="0" fillId="0" borderId="2" xfId="0" applyNumberFormat="1" applyBorder="1"/>
    <xf numFmtId="0" fontId="0" fillId="2" borderId="2" xfId="0" applyFill="1" applyBorder="1" applyAlignment="1">
      <alignment horizontal="left"/>
    </xf>
    <xf numFmtId="0" fontId="0" fillId="2" borderId="3" xfId="0" applyFill="1" applyBorder="1"/>
    <xf numFmtId="0" fontId="0" fillId="2" borderId="3" xfId="0" applyFill="1" applyBorder="1" applyAlignment="1">
      <alignment horizontal="left"/>
    </xf>
    <xf numFmtId="9" fontId="0" fillId="2" borderId="1" xfId="2" applyFont="1" applyFill="1" applyBorder="1"/>
    <xf numFmtId="164" fontId="0" fillId="2" borderId="2" xfId="1" applyNumberFormat="1" applyFont="1" applyFill="1" applyBorder="1"/>
    <xf numFmtId="164" fontId="0" fillId="2" borderId="1" xfId="1" applyNumberFormat="1" applyFont="1" applyFill="1" applyBorder="1"/>
    <xf numFmtId="0" fontId="0" fillId="2" borderId="4" xfId="0" applyFill="1" applyBorder="1"/>
    <xf numFmtId="164" fontId="0" fillId="2" borderId="4" xfId="0" applyNumberFormat="1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14" fontId="0" fillId="0" borderId="0" xfId="0" applyNumberFormat="1"/>
    <xf numFmtId="0" fontId="0" fillId="0" borderId="0" xfId="0" applyAlignment="1">
      <alignment horizontal="center"/>
    </xf>
    <xf numFmtId="164" fontId="4" fillId="0" borderId="0" xfId="3" applyNumberFormat="1" applyFont="1" applyFill="1" applyBorder="1" applyAlignment="1">
      <alignment horizontal="center"/>
    </xf>
    <xf numFmtId="164" fontId="4" fillId="0" borderId="5" xfId="3" applyNumberFormat="1" applyFont="1" applyFill="1" applyBorder="1" applyAlignment="1">
      <alignment horizontal="center"/>
    </xf>
    <xf numFmtId="164" fontId="4" fillId="0" borderId="0" xfId="3" applyNumberFormat="1" applyFont="1" applyFill="1" applyAlignment="1">
      <alignment horizontal="center" wrapText="1"/>
    </xf>
    <xf numFmtId="164" fontId="4" fillId="0" borderId="0" xfId="3" applyNumberFormat="1" applyFont="1" applyFill="1" applyBorder="1" applyAlignment="1">
      <alignment horizontal="center" wrapText="1"/>
    </xf>
    <xf numFmtId="164" fontId="4" fillId="0" borderId="0" xfId="3" applyNumberFormat="1" applyFont="1" applyFill="1" applyAlignment="1">
      <alignment horizontal="center"/>
    </xf>
    <xf numFmtId="164" fontId="4" fillId="0" borderId="5" xfId="3" applyNumberFormat="1" applyFont="1" applyFill="1" applyBorder="1" applyAlignment="1">
      <alignment horizontal="center" wrapText="1"/>
    </xf>
    <xf numFmtId="164" fontId="4" fillId="0" borderId="5" xfId="3" applyNumberFormat="1" applyFont="1" applyFill="1" applyBorder="1" applyAlignment="1">
      <alignment horizontal="center" wrapText="1"/>
    </xf>
    <xf numFmtId="164" fontId="4" fillId="0" borderId="5" xfId="3" applyNumberFormat="1" applyFont="1" applyFill="1" applyBorder="1" applyAlignment="1">
      <alignment horizontal="center"/>
    </xf>
    <xf numFmtId="166" fontId="4" fillId="0" borderId="0" xfId="4" applyFont="1" applyFill="1" applyBorder="1"/>
    <xf numFmtId="0" fontId="4" fillId="0" borderId="0" xfId="0" applyFont="1"/>
    <xf numFmtId="167" fontId="4" fillId="0" borderId="0" xfId="5" applyNumberFormat="1" applyFont="1" applyFill="1" applyBorder="1"/>
    <xf numFmtId="168" fontId="4" fillId="0" borderId="0" xfId="4" applyNumberFormat="1" applyFont="1" applyFill="1" applyBorder="1"/>
    <xf numFmtId="0" fontId="4" fillId="0" borderId="6" xfId="0" applyFont="1" applyBorder="1"/>
    <xf numFmtId="164" fontId="4" fillId="0" borderId="0" xfId="3" applyNumberFormat="1" applyFont="1" applyFill="1" applyBorder="1"/>
    <xf numFmtId="166" fontId="4" fillId="0" borderId="0" xfId="5" applyNumberFormat="1" applyFont="1" applyFill="1" applyBorder="1"/>
    <xf numFmtId="167" fontId="0" fillId="0" borderId="0" xfId="0" applyNumberFormat="1"/>
    <xf numFmtId="164" fontId="4" fillId="0" borderId="0" xfId="3" applyNumberFormat="1" applyFont="1" applyFill="1"/>
    <xf numFmtId="166" fontId="4" fillId="0" borderId="0" xfId="3" applyNumberFormat="1" applyFont="1" applyFill="1" applyBorder="1"/>
    <xf numFmtId="0" fontId="4" fillId="0" borderId="0" xfId="0" applyFont="1" applyAlignment="1">
      <alignment vertical="center" wrapText="1"/>
    </xf>
    <xf numFmtId="166" fontId="4" fillId="0" borderId="0" xfId="4" applyFont="1" applyFill="1" applyBorder="1" applyAlignment="1">
      <alignment vertical="center"/>
    </xf>
    <xf numFmtId="166" fontId="0" fillId="0" borderId="0" xfId="6" applyFont="1" applyFill="1"/>
    <xf numFmtId="166" fontId="0" fillId="0" borderId="0" xfId="0" applyNumberFormat="1"/>
    <xf numFmtId="168" fontId="6" fillId="0" borderId="0" xfId="6" applyNumberFormat="1" applyFont="1" applyFill="1"/>
    <xf numFmtId="166" fontId="4" fillId="0" borderId="0" xfId="0" applyNumberFormat="1" applyFont="1"/>
    <xf numFmtId="168" fontId="4" fillId="0" borderId="0" xfId="5" applyNumberFormat="1" applyFont="1" applyFill="1" applyBorder="1"/>
    <xf numFmtId="168" fontId="7" fillId="0" borderId="0" xfId="6" applyNumberFormat="1" applyFont="1" applyFill="1"/>
    <xf numFmtId="168" fontId="0" fillId="0" borderId="0" xfId="0" applyNumberFormat="1"/>
    <xf numFmtId="168" fontId="4" fillId="0" borderId="7" xfId="4" applyNumberFormat="1" applyFont="1" applyFill="1" applyBorder="1"/>
    <xf numFmtId="43" fontId="0" fillId="0" borderId="0" xfId="0" applyNumberFormat="1"/>
    <xf numFmtId="164" fontId="0" fillId="0" borderId="0" xfId="1" applyNumberFormat="1" applyFont="1"/>
    <xf numFmtId="4" fontId="0" fillId="0" borderId="0" xfId="0" applyNumberFormat="1"/>
    <xf numFmtId="0" fontId="2" fillId="0" borderId="0" xfId="0" applyFont="1"/>
  </cellXfs>
  <cellStyles count="7">
    <cellStyle name="Comma" xfId="1" builtinId="3"/>
    <cellStyle name="Comma_Worksheet in D: Mis documentos Clientes 2003 Holanda Informes Brenntag-Informe2002-2001" xfId="5" xr:uid="{33EB2F8A-9ED1-49C9-9A77-CA610B777753}"/>
    <cellStyle name="Millares 10" xfId="6" xr:uid="{95D574C2-7EA2-46CD-8445-F11920CDF35B}"/>
    <cellStyle name="Millares 11" xfId="4" xr:uid="{4A72E91B-A32F-4839-AC9E-1C6A751C30A0}"/>
    <cellStyle name="Millares 2" xfId="3" xr:uid="{CC21F071-B837-47DE-9240-27CECEFDC23E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rlos%20Almeida/Documents/CPAlmeida/CLIENTES/Telsoterra/Fase%20I%20Planificacion%20y%20riesgos/Revision%20analitica%20Telsoter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G"/>
      <sheetName val="ER"/>
      <sheetName val="ECP"/>
      <sheetName val="BC19"/>
      <sheetName val="BC18"/>
    </sheetNames>
    <sheetDataSet>
      <sheetData sheetId="0"/>
      <sheetData sheetId="1">
        <row r="26">
          <cell r="C26">
            <v>985073.10353257367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75BD-2E13-41AC-BA7F-8A77A9963D71}">
  <dimension ref="A1:H18"/>
  <sheetViews>
    <sheetView workbookViewId="0">
      <selection activeCell="B6" sqref="B6"/>
    </sheetView>
  </sheetViews>
  <sheetFormatPr defaultColWidth="9.140625" defaultRowHeight="15" x14ac:dyDescent="0.25"/>
  <cols>
    <col min="1" max="1" width="15.7109375" style="2" customWidth="1"/>
    <col min="2" max="2" width="42.140625" style="2" bestFit="1" customWidth="1"/>
    <col min="3" max="4" width="10.7109375" style="2" bestFit="1" customWidth="1"/>
    <col min="5" max="5" width="9.28515625" style="2" bestFit="1" customWidth="1"/>
    <col min="6" max="6" width="5.5703125" style="2" bestFit="1" customWidth="1"/>
    <col min="7" max="7" width="43.28515625" style="2" customWidth="1"/>
    <col min="8" max="16384" width="9.140625" style="2"/>
  </cols>
  <sheetData>
    <row r="1" spans="1:8" x14ac:dyDescent="0.25">
      <c r="A1" s="1" t="s">
        <v>0</v>
      </c>
    </row>
    <row r="2" spans="1:8" x14ac:dyDescent="0.25">
      <c r="A2" s="3" t="s">
        <v>1</v>
      </c>
    </row>
    <row r="3" spans="1:8" x14ac:dyDescent="0.25">
      <c r="A3" s="3" t="s">
        <v>2</v>
      </c>
    </row>
    <row r="5" spans="1:8" x14ac:dyDescent="0.25">
      <c r="A5" s="4" t="s">
        <v>3</v>
      </c>
      <c r="B5" s="4" t="s">
        <v>4</v>
      </c>
      <c r="C5" s="5">
        <v>43830</v>
      </c>
      <c r="D5" s="5">
        <v>43465</v>
      </c>
      <c r="E5" s="4" t="s">
        <v>5</v>
      </c>
      <c r="F5" s="4" t="s">
        <v>6</v>
      </c>
      <c r="G5" s="4" t="s">
        <v>7</v>
      </c>
    </row>
    <row r="6" spans="1:8" s="3" customFormat="1" x14ac:dyDescent="0.25">
      <c r="A6" s="9" t="s">
        <v>8</v>
      </c>
      <c r="B6" s="8" t="s">
        <v>9</v>
      </c>
      <c r="C6" s="14">
        <v>800</v>
      </c>
      <c r="D6" s="14">
        <v>800</v>
      </c>
      <c r="E6" s="14">
        <f>+C6-D6</f>
        <v>0</v>
      </c>
      <c r="F6" s="6">
        <f>+E6/D6</f>
        <v>0</v>
      </c>
      <c r="G6" s="7"/>
      <c r="H6" s="2"/>
    </row>
    <row r="7" spans="1:8" s="3" customFormat="1" x14ac:dyDescent="0.25">
      <c r="A7" s="7" t="s">
        <v>10</v>
      </c>
      <c r="B7" s="10" t="s">
        <v>11</v>
      </c>
      <c r="C7" s="14">
        <v>1833417.66</v>
      </c>
      <c r="D7" s="14">
        <v>1833714.66</v>
      </c>
      <c r="E7" s="14">
        <f>+C7-D7</f>
        <v>-297</v>
      </c>
      <c r="F7" s="6">
        <f>+E7/D7</f>
        <v>-1.6196631159615642E-4</v>
      </c>
      <c r="G7" s="7"/>
      <c r="H7" s="2"/>
    </row>
    <row r="8" spans="1:8" s="3" customFormat="1" x14ac:dyDescent="0.25">
      <c r="A8" s="9" t="s">
        <v>12</v>
      </c>
      <c r="B8" s="8" t="s">
        <v>13</v>
      </c>
      <c r="C8" s="14">
        <v>413091.99</v>
      </c>
      <c r="D8" s="14">
        <v>412662.23</v>
      </c>
      <c r="E8" s="14">
        <f t="shared" ref="E8:E9" si="0">+C8-D8</f>
        <v>429.76000000000931</v>
      </c>
      <c r="F8" s="6">
        <f t="shared" ref="F8" si="1">+E8/D8</f>
        <v>1.0414328444839967E-3</v>
      </c>
      <c r="G8" s="7"/>
      <c r="H8" s="2"/>
    </row>
    <row r="9" spans="1:8" s="3" customFormat="1" x14ac:dyDescent="0.25">
      <c r="A9" s="7" t="s">
        <v>14</v>
      </c>
      <c r="B9" s="10" t="s">
        <v>15</v>
      </c>
      <c r="C9" s="14">
        <v>600165.37</v>
      </c>
      <c r="D9" s="14">
        <v>0</v>
      </c>
      <c r="E9" s="14">
        <f t="shared" si="0"/>
        <v>600165.37</v>
      </c>
      <c r="F9" s="6">
        <v>1</v>
      </c>
      <c r="G9" s="7"/>
      <c r="H9" s="2"/>
    </row>
    <row r="10" spans="1:8" x14ac:dyDescent="0.25">
      <c r="A10" s="7"/>
      <c r="B10" s="10"/>
      <c r="C10" s="14"/>
      <c r="D10" s="14"/>
      <c r="E10" s="14"/>
      <c r="F10" s="7"/>
      <c r="G10" s="7"/>
    </row>
    <row r="11" spans="1:8" x14ac:dyDescent="0.25">
      <c r="A11" s="11"/>
      <c r="B11" s="12" t="s">
        <v>16</v>
      </c>
      <c r="C11" s="15">
        <f>SUM(C6:C10)</f>
        <v>2847475.02</v>
      </c>
      <c r="D11" s="15">
        <f>SUM(D6:D10)</f>
        <v>2247176.8899999997</v>
      </c>
      <c r="E11" s="15">
        <f>SUM(E6:E10)</f>
        <v>600298.13</v>
      </c>
      <c r="F11" s="13">
        <f t="shared" ref="F11" si="2">+E11/D11</f>
        <v>0.2671343465088768</v>
      </c>
      <c r="G11" s="11"/>
    </row>
    <row r="13" spans="1:8" x14ac:dyDescent="0.25">
      <c r="B13" s="16" t="s">
        <v>17</v>
      </c>
      <c r="C13" s="17"/>
      <c r="D13" s="17"/>
    </row>
    <row r="14" spans="1:8" x14ac:dyDescent="0.25">
      <c r="B14" s="7" t="s">
        <v>20</v>
      </c>
      <c r="C14" s="18">
        <f>+C6</f>
        <v>800</v>
      </c>
      <c r="D14" s="18">
        <f>+D6</f>
        <v>800</v>
      </c>
    </row>
    <row r="15" spans="1:8" x14ac:dyDescent="0.25">
      <c r="B15" s="7" t="s">
        <v>19</v>
      </c>
      <c r="C15" s="18">
        <f>+C7</f>
        <v>1833417.66</v>
      </c>
      <c r="D15" s="18">
        <f>+D7</f>
        <v>1833714.66</v>
      </c>
    </row>
    <row r="16" spans="1:8" x14ac:dyDescent="0.25">
      <c r="B16" s="7" t="s">
        <v>21</v>
      </c>
      <c r="C16" s="18">
        <f>+C8+C9</f>
        <v>1013257.36</v>
      </c>
      <c r="D16" s="18">
        <f>+D8+D9</f>
        <v>412662.23</v>
      </c>
    </row>
    <row r="17" spans="2:4" x14ac:dyDescent="0.25">
      <c r="B17" s="7"/>
      <c r="C17" s="19"/>
      <c r="D17" s="19"/>
    </row>
    <row r="18" spans="2:4" x14ac:dyDescent="0.25">
      <c r="B18" s="11" t="s">
        <v>18</v>
      </c>
      <c r="C18" s="19">
        <f>SUM(C14:C17)</f>
        <v>2847475.02</v>
      </c>
      <c r="D18" s="19">
        <f>SUM(D14:D17)</f>
        <v>2247176.8899999997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65496-3048-4B82-B5EC-B953F5108D55}">
  <dimension ref="A1:M56"/>
  <sheetViews>
    <sheetView tabSelected="1" workbookViewId="0">
      <selection activeCell="B46" sqref="B46"/>
    </sheetView>
  </sheetViews>
  <sheetFormatPr defaultColWidth="11.42578125" defaultRowHeight="15" x14ac:dyDescent="0.25"/>
  <cols>
    <col min="1" max="1" width="36.7109375" customWidth="1"/>
    <col min="2" max="2" width="10" customWidth="1"/>
    <col min="3" max="4" width="11.140625" bestFit="1" customWidth="1"/>
    <col min="5" max="5" width="9" bestFit="1" customWidth="1"/>
    <col min="6" max="6" width="11.140625" bestFit="1" customWidth="1"/>
    <col min="7" max="7" width="9.85546875" bestFit="1" customWidth="1"/>
    <col min="8" max="8" width="11.7109375" bestFit="1" customWidth="1"/>
    <col min="9" max="10" width="12" bestFit="1" customWidth="1"/>
    <col min="11" max="11" width="13.7109375" bestFit="1" customWidth="1"/>
  </cols>
  <sheetData>
    <row r="1" spans="1:12" s="21" customFormat="1" x14ac:dyDescent="0.25">
      <c r="C1" s="22"/>
      <c r="D1" s="22"/>
      <c r="E1" s="22"/>
      <c r="F1" s="22"/>
      <c r="G1" s="23" t="s">
        <v>21</v>
      </c>
      <c r="H1" s="23"/>
      <c r="I1" s="23"/>
    </row>
    <row r="2" spans="1:12" s="21" customFormat="1" ht="14.25" customHeight="1" x14ac:dyDescent="0.25">
      <c r="B2" s="24" t="s">
        <v>66</v>
      </c>
      <c r="C2" s="25" t="s">
        <v>67</v>
      </c>
      <c r="F2" s="25" t="s">
        <v>68</v>
      </c>
      <c r="G2" s="25" t="s">
        <v>69</v>
      </c>
      <c r="J2" s="26"/>
    </row>
    <row r="3" spans="1:12" s="21" customFormat="1" ht="14.25" customHeight="1" x14ac:dyDescent="0.25">
      <c r="B3" s="24"/>
      <c r="C3" s="25" t="s">
        <v>70</v>
      </c>
      <c r="D3" s="25" t="s">
        <v>71</v>
      </c>
      <c r="E3" s="25" t="s">
        <v>71</v>
      </c>
      <c r="F3" s="25" t="s">
        <v>72</v>
      </c>
      <c r="G3" s="25" t="s">
        <v>73</v>
      </c>
      <c r="H3" s="25" t="s">
        <v>74</v>
      </c>
      <c r="I3" s="26" t="s">
        <v>75</v>
      </c>
      <c r="J3" s="26"/>
    </row>
    <row r="4" spans="1:12" s="21" customFormat="1" x14ac:dyDescent="0.25">
      <c r="B4" s="27"/>
      <c r="C4" s="28" t="s">
        <v>76</v>
      </c>
      <c r="D4" s="28" t="s">
        <v>77</v>
      </c>
      <c r="E4" s="28" t="s">
        <v>78</v>
      </c>
      <c r="F4" s="28" t="s">
        <v>79</v>
      </c>
      <c r="G4" s="28" t="s">
        <v>20</v>
      </c>
      <c r="H4" s="28" t="s">
        <v>80</v>
      </c>
      <c r="I4" s="29" t="s">
        <v>81</v>
      </c>
      <c r="J4" s="29" t="s">
        <v>82</v>
      </c>
    </row>
    <row r="5" spans="1:12" x14ac:dyDescent="0.25">
      <c r="B5" s="30"/>
      <c r="C5" s="30"/>
      <c r="D5" s="30"/>
      <c r="E5" s="30"/>
      <c r="F5" s="30"/>
      <c r="G5" s="30"/>
      <c r="H5" s="30"/>
      <c r="I5" s="30"/>
      <c r="J5" s="30"/>
    </row>
    <row r="6" spans="1:12" hidden="1" x14ac:dyDescent="0.25">
      <c r="A6" s="31" t="s">
        <v>83</v>
      </c>
      <c r="B6" s="32">
        <v>9830611</v>
      </c>
      <c r="C6" s="33">
        <v>900000</v>
      </c>
      <c r="D6" s="33">
        <v>2751278</v>
      </c>
      <c r="E6" s="33">
        <v>36350</v>
      </c>
      <c r="F6" s="33">
        <v>36350</v>
      </c>
      <c r="G6" s="33">
        <v>706749</v>
      </c>
      <c r="H6" s="33">
        <v>960263</v>
      </c>
      <c r="I6" s="33">
        <v>16280475</v>
      </c>
      <c r="J6" s="32">
        <v>31465726</v>
      </c>
    </row>
    <row r="7" spans="1:12" hidden="1" x14ac:dyDescent="0.25">
      <c r="B7" s="32"/>
      <c r="C7" s="30"/>
      <c r="D7" s="30"/>
      <c r="E7" s="30"/>
      <c r="F7" s="30"/>
      <c r="G7" s="32"/>
      <c r="H7" s="32"/>
      <c r="I7" s="32"/>
      <c r="J7" s="30"/>
    </row>
    <row r="8" spans="1:12" hidden="1" x14ac:dyDescent="0.25">
      <c r="A8" s="31" t="s">
        <v>84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3">
        <v>3055040</v>
      </c>
      <c r="J8" s="33">
        <v>3055040</v>
      </c>
    </row>
    <row r="9" spans="1:12" hidden="1" x14ac:dyDescent="0.25">
      <c r="B9" s="32"/>
      <c r="C9" s="30"/>
      <c r="D9" s="30"/>
      <c r="E9" s="30"/>
      <c r="F9" s="30"/>
      <c r="G9" s="32"/>
      <c r="H9" s="32"/>
      <c r="I9" s="32"/>
      <c r="J9" s="30"/>
    </row>
    <row r="10" spans="1:12" hidden="1" x14ac:dyDescent="0.25">
      <c r="A10" s="34" t="s">
        <v>85</v>
      </c>
      <c r="B10" s="35">
        <v>0</v>
      </c>
      <c r="C10" s="35">
        <v>0</v>
      </c>
      <c r="D10" s="35">
        <v>305504</v>
      </c>
      <c r="E10" s="35">
        <v>0</v>
      </c>
      <c r="F10" s="35">
        <v>0</v>
      </c>
      <c r="G10" s="35">
        <v>0</v>
      </c>
      <c r="H10" s="35">
        <v>0</v>
      </c>
      <c r="I10" s="33">
        <v>-305504</v>
      </c>
      <c r="J10" s="33">
        <v>0</v>
      </c>
    </row>
    <row r="11" spans="1:12" hidden="1" x14ac:dyDescent="0.25">
      <c r="B11" s="35"/>
      <c r="C11" s="30"/>
      <c r="D11" s="30"/>
      <c r="E11" s="30"/>
      <c r="F11" s="30"/>
      <c r="G11" s="35"/>
      <c r="H11" s="35"/>
      <c r="I11" s="35"/>
      <c r="J11" s="35"/>
    </row>
    <row r="12" spans="1:12" hidden="1" x14ac:dyDescent="0.25">
      <c r="A12" s="31" t="s">
        <v>86</v>
      </c>
      <c r="B12" s="36">
        <v>23879352</v>
      </c>
      <c r="C12" s="36">
        <v>705936</v>
      </c>
      <c r="D12" s="36">
        <v>3982138</v>
      </c>
      <c r="E12" s="36">
        <v>34797</v>
      </c>
      <c r="F12" s="30">
        <v>-495802</v>
      </c>
      <c r="G12" s="36">
        <v>227072</v>
      </c>
      <c r="H12" s="30">
        <v>-3202431</v>
      </c>
      <c r="I12" s="36">
        <v>38523084</v>
      </c>
      <c r="J12" s="36">
        <v>63654146</v>
      </c>
      <c r="L12" s="37"/>
    </row>
    <row r="13" spans="1:12" ht="4.3499999999999996" hidden="1" customHeight="1" x14ac:dyDescent="0.25">
      <c r="A13" s="38"/>
      <c r="B13" s="39"/>
      <c r="C13" s="39"/>
      <c r="D13" s="39"/>
      <c r="E13" s="39"/>
      <c r="F13" s="39"/>
      <c r="G13" s="39"/>
      <c r="H13" s="39"/>
      <c r="I13" s="39"/>
      <c r="J13" s="39"/>
      <c r="K13" s="38"/>
      <c r="L13" s="38"/>
    </row>
    <row r="14" spans="1:12" ht="22.5" hidden="1" x14ac:dyDescent="0.25">
      <c r="A14" s="40" t="s">
        <v>87</v>
      </c>
      <c r="B14" s="30">
        <v>6127345</v>
      </c>
      <c r="C14" s="41"/>
      <c r="D14" s="41"/>
      <c r="E14" s="41"/>
      <c r="F14" s="41"/>
      <c r="G14" s="41"/>
      <c r="H14" s="41"/>
      <c r="I14" s="41">
        <v>-6127345</v>
      </c>
      <c r="J14" s="41">
        <f>SUM(B14:I14)</f>
        <v>0</v>
      </c>
      <c r="K14" s="38"/>
      <c r="L14" s="38"/>
    </row>
    <row r="15" spans="1:12" ht="5.0999999999999996" hidden="1" customHeight="1" x14ac:dyDescent="0.25">
      <c r="A15" s="38"/>
      <c r="B15" s="39"/>
      <c r="C15" s="39"/>
      <c r="D15" s="39"/>
      <c r="E15" s="39"/>
      <c r="F15" s="39"/>
      <c r="G15" s="39"/>
      <c r="H15" s="39"/>
      <c r="I15" s="39"/>
      <c r="J15" s="39"/>
      <c r="K15" s="38"/>
      <c r="L15" s="38"/>
    </row>
    <row r="16" spans="1:12" hidden="1" x14ac:dyDescent="0.25">
      <c r="A16" s="31" t="s">
        <v>85</v>
      </c>
      <c r="B16" s="30"/>
      <c r="C16" s="30"/>
      <c r="D16" s="30">
        <v>680816</v>
      </c>
      <c r="E16" s="30"/>
      <c r="F16" s="30"/>
      <c r="G16" s="30"/>
      <c r="H16" s="30"/>
      <c r="I16" s="30">
        <v>-680816</v>
      </c>
      <c r="J16" s="30">
        <f>SUM(B16:I16)</f>
        <v>0</v>
      </c>
      <c r="L16" s="33"/>
    </row>
    <row r="17" spans="1:12" ht="4.3499999999999996" hidden="1" customHeight="1" x14ac:dyDescent="0.25">
      <c r="B17" s="30"/>
      <c r="C17" s="30"/>
      <c r="D17" s="30"/>
      <c r="E17" s="30"/>
      <c r="F17" s="30"/>
      <c r="G17" s="30"/>
      <c r="H17" s="30"/>
      <c r="I17" s="30"/>
      <c r="J17" s="36"/>
    </row>
    <row r="18" spans="1:12" hidden="1" x14ac:dyDescent="0.25">
      <c r="A18" s="31" t="s">
        <v>88</v>
      </c>
      <c r="B18" s="30"/>
      <c r="C18" s="30"/>
      <c r="D18" s="30"/>
      <c r="E18" s="30"/>
      <c r="F18" s="30"/>
      <c r="G18" s="30"/>
      <c r="H18" s="30"/>
      <c r="I18" s="30">
        <f>476468-29500</f>
        <v>446968</v>
      </c>
      <c r="J18" s="30">
        <f>SUM(B18:I18)</f>
        <v>446968</v>
      </c>
      <c r="L18" s="33"/>
    </row>
    <row r="19" spans="1:12" ht="4.3499999999999996" hidden="1" customHeight="1" x14ac:dyDescent="0.25">
      <c r="B19" s="30"/>
      <c r="C19" s="30"/>
      <c r="D19" s="30"/>
      <c r="E19" s="30"/>
      <c r="F19" s="30"/>
      <c r="G19" s="30"/>
      <c r="H19" s="30"/>
      <c r="I19" s="30"/>
      <c r="J19" s="36"/>
    </row>
    <row r="20" spans="1:12" ht="33.75" hidden="1" x14ac:dyDescent="0.25">
      <c r="A20" s="40" t="s">
        <v>89</v>
      </c>
      <c r="B20" s="30"/>
      <c r="C20" s="30">
        <v>-705016</v>
      </c>
      <c r="D20" s="30"/>
      <c r="E20" s="30"/>
      <c r="F20" s="30"/>
      <c r="G20" s="30"/>
      <c r="H20" s="30"/>
      <c r="I20" s="30"/>
      <c r="J20" s="30">
        <f>SUM(B20:I20)</f>
        <v>-705016</v>
      </c>
      <c r="L20" s="33"/>
    </row>
    <row r="21" spans="1:12" ht="4.3499999999999996" hidden="1" customHeight="1" x14ac:dyDescent="0.25">
      <c r="B21" s="30"/>
      <c r="C21" s="30"/>
      <c r="D21" s="30"/>
      <c r="E21" s="30"/>
      <c r="F21" s="30"/>
      <c r="G21" s="30"/>
      <c r="H21" s="30"/>
      <c r="I21" s="30"/>
      <c r="J21" s="36"/>
    </row>
    <row r="22" spans="1:12" hidden="1" x14ac:dyDescent="0.25">
      <c r="A22" s="31" t="s">
        <v>90</v>
      </c>
      <c r="B22" s="30"/>
      <c r="C22" s="30"/>
      <c r="D22" s="30"/>
      <c r="E22" s="30"/>
      <c r="F22" s="30">
        <v>1849659</v>
      </c>
      <c r="G22" s="30"/>
      <c r="H22" s="30"/>
      <c r="I22" s="30">
        <v>5595545</v>
      </c>
      <c r="J22" s="30">
        <f>SUM(B22:I22)</f>
        <v>7445204</v>
      </c>
      <c r="K22" s="42"/>
      <c r="L22" s="33"/>
    </row>
    <row r="23" spans="1:12" ht="4.3499999999999996" hidden="1" customHeight="1" x14ac:dyDescent="0.25">
      <c r="B23" s="43"/>
      <c r="C23" s="43"/>
      <c r="D23" s="43"/>
      <c r="E23" s="43"/>
      <c r="F23" s="43"/>
      <c r="G23" s="43"/>
      <c r="H23" s="43"/>
      <c r="I23" s="43"/>
      <c r="J23" s="43"/>
    </row>
    <row r="24" spans="1:12" hidden="1" x14ac:dyDescent="0.25">
      <c r="A24" s="31" t="s">
        <v>91</v>
      </c>
      <c r="B24" s="30">
        <f t="shared" ref="B24:J24" si="0">SUM(B12:B22)</f>
        <v>30006697</v>
      </c>
      <c r="C24" s="30">
        <f t="shared" si="0"/>
        <v>920</v>
      </c>
      <c r="D24" s="30">
        <f t="shared" si="0"/>
        <v>4662954</v>
      </c>
      <c r="E24" s="30">
        <f t="shared" si="0"/>
        <v>34797</v>
      </c>
      <c r="F24" s="30">
        <f t="shared" si="0"/>
        <v>1353857</v>
      </c>
      <c r="G24" s="30">
        <f t="shared" si="0"/>
        <v>227072</v>
      </c>
      <c r="H24" s="30">
        <f t="shared" si="0"/>
        <v>-3202431</v>
      </c>
      <c r="I24" s="36">
        <f t="shared" si="0"/>
        <v>37757436</v>
      </c>
      <c r="J24" s="36">
        <f t="shared" si="0"/>
        <v>70841302</v>
      </c>
      <c r="K24" s="44"/>
      <c r="L24" s="37"/>
    </row>
    <row r="25" spans="1:12" ht="4.9000000000000004" hidden="1" customHeight="1" x14ac:dyDescent="0.25">
      <c r="B25" s="45"/>
      <c r="C25" s="45"/>
      <c r="D25" s="45"/>
      <c r="E25" s="45"/>
      <c r="F25" s="45"/>
      <c r="G25" s="45"/>
      <c r="H25" s="45"/>
      <c r="I25" s="45"/>
      <c r="J25" s="45"/>
    </row>
    <row r="26" spans="1:12" hidden="1" x14ac:dyDescent="0.25">
      <c r="A26" s="40" t="s">
        <v>92</v>
      </c>
      <c r="B26" s="30"/>
      <c r="C26" s="30"/>
      <c r="D26" s="30"/>
      <c r="E26" s="30"/>
      <c r="F26" s="30"/>
      <c r="G26" s="30"/>
      <c r="H26" s="30"/>
      <c r="I26" s="30">
        <v>854455</v>
      </c>
      <c r="J26" s="30">
        <f>SUM(B26:I26)</f>
        <v>854455</v>
      </c>
    </row>
    <row r="27" spans="1:12" ht="4.9000000000000004" hidden="1" customHeight="1" x14ac:dyDescent="0.25">
      <c r="B27" s="45"/>
      <c r="C27" s="45"/>
      <c r="D27" s="45"/>
      <c r="E27" s="45"/>
      <c r="F27" s="45"/>
      <c r="G27" s="45"/>
      <c r="H27" s="45"/>
      <c r="I27" s="45"/>
      <c r="J27" s="45"/>
    </row>
    <row r="28" spans="1:12" ht="22.5" hidden="1" x14ac:dyDescent="0.25">
      <c r="A28" s="40" t="s">
        <v>93</v>
      </c>
      <c r="B28" s="30">
        <v>5035990</v>
      </c>
      <c r="C28" s="30"/>
      <c r="D28" s="30"/>
      <c r="E28" s="30"/>
      <c r="F28" s="30"/>
      <c r="G28" s="30"/>
      <c r="H28" s="30"/>
      <c r="I28" s="30">
        <v>-5035990</v>
      </c>
      <c r="J28" s="30">
        <f>SUM(B28:I28)</f>
        <v>0</v>
      </c>
    </row>
    <row r="29" spans="1:12" ht="4.9000000000000004" hidden="1" customHeight="1" x14ac:dyDescent="0.25">
      <c r="B29" s="30"/>
      <c r="C29" s="30"/>
      <c r="D29" s="30"/>
      <c r="E29" s="30"/>
      <c r="F29" s="30"/>
      <c r="G29" s="30"/>
      <c r="H29" s="30"/>
      <c r="I29" s="30"/>
      <c r="J29" s="30"/>
    </row>
    <row r="30" spans="1:12" hidden="1" x14ac:dyDescent="0.25">
      <c r="A30" s="31" t="s">
        <v>85</v>
      </c>
      <c r="B30" s="30"/>
      <c r="C30" s="30"/>
      <c r="D30" s="30">
        <v>559555</v>
      </c>
      <c r="E30" s="30"/>
      <c r="F30" s="30"/>
      <c r="G30" s="30"/>
      <c r="H30" s="30"/>
      <c r="I30" s="30">
        <v>-559555</v>
      </c>
      <c r="J30" s="30">
        <f>SUM(B30:I30)</f>
        <v>0</v>
      </c>
      <c r="L30" s="33"/>
    </row>
    <row r="31" spans="1:12" ht="4.9000000000000004" hidden="1" customHeight="1" x14ac:dyDescent="0.25">
      <c r="B31" s="30"/>
      <c r="C31" s="30"/>
      <c r="D31" s="30"/>
      <c r="E31" s="30"/>
      <c r="F31" s="30"/>
      <c r="G31" s="30"/>
      <c r="H31" s="30"/>
      <c r="I31" s="30"/>
      <c r="J31" s="30"/>
    </row>
    <row r="32" spans="1:12" hidden="1" x14ac:dyDescent="0.25">
      <c r="A32" s="31" t="s">
        <v>94</v>
      </c>
      <c r="B32" s="30"/>
      <c r="C32" s="30"/>
      <c r="D32" s="30"/>
      <c r="E32" s="30"/>
      <c r="F32" s="30"/>
      <c r="G32" s="30"/>
      <c r="H32" s="30"/>
      <c r="I32" s="30">
        <v>251108</v>
      </c>
      <c r="J32" s="30">
        <f>SUM(B32:I32)</f>
        <v>251108</v>
      </c>
    </row>
    <row r="33" spans="1:13" ht="4.9000000000000004" hidden="1" customHeight="1" x14ac:dyDescent="0.25">
      <c r="B33" s="30"/>
      <c r="C33" s="30"/>
      <c r="D33" s="30"/>
      <c r="E33" s="30"/>
      <c r="F33" s="30"/>
      <c r="G33" s="30"/>
      <c r="H33" s="30"/>
      <c r="I33" s="30"/>
      <c r="J33" s="30"/>
    </row>
    <row r="34" spans="1:13" hidden="1" x14ac:dyDescent="0.25">
      <c r="A34" s="31" t="s">
        <v>90</v>
      </c>
      <c r="B34" s="30"/>
      <c r="C34" s="30"/>
      <c r="D34" s="30"/>
      <c r="E34" s="30"/>
      <c r="F34" s="30">
        <v>70086</v>
      </c>
      <c r="G34" s="30"/>
      <c r="H34" s="30"/>
      <c r="I34" s="30">
        <v>9390028</v>
      </c>
      <c r="J34" s="30">
        <f>SUM(B34:I34)</f>
        <v>9460114</v>
      </c>
    </row>
    <row r="35" spans="1:13" ht="4.9000000000000004" hidden="1" customHeight="1" x14ac:dyDescent="0.25">
      <c r="B35" s="45"/>
      <c r="C35" s="45"/>
      <c r="D35" s="45"/>
      <c r="E35" s="45"/>
      <c r="F35" s="45"/>
      <c r="G35" s="45"/>
      <c r="H35" s="45"/>
      <c r="I35" s="45"/>
      <c r="J35" s="45"/>
      <c r="K35" s="44"/>
      <c r="L35" s="44"/>
      <c r="M35" s="44"/>
    </row>
    <row r="36" spans="1:13" ht="18.600000000000001" customHeight="1" x14ac:dyDescent="0.25">
      <c r="A36" s="31" t="s">
        <v>95</v>
      </c>
      <c r="B36" s="33">
        <v>800</v>
      </c>
      <c r="C36" s="33">
        <v>1833417.66</v>
      </c>
      <c r="D36" s="33"/>
      <c r="E36" s="33"/>
      <c r="F36" s="33"/>
      <c r="G36" s="33"/>
      <c r="H36" s="33"/>
      <c r="I36" s="46">
        <v>-1013256.36</v>
      </c>
      <c r="J36" s="46">
        <f t="shared" ref="J36:J41" si="1">SUM(B36:I36)</f>
        <v>820961.29999999993</v>
      </c>
      <c r="K36" s="47"/>
      <c r="L36" s="37"/>
      <c r="M36" s="44"/>
    </row>
    <row r="37" spans="1:13" x14ac:dyDescent="0.25">
      <c r="A37" s="40" t="s">
        <v>92</v>
      </c>
      <c r="B37" s="33"/>
      <c r="C37" s="33"/>
      <c r="D37" s="33"/>
      <c r="E37" s="33"/>
      <c r="F37" s="33"/>
      <c r="G37" s="33"/>
      <c r="H37" s="33"/>
      <c r="I37" s="33"/>
      <c r="J37" s="33">
        <f t="shared" si="1"/>
        <v>0</v>
      </c>
    </row>
    <row r="38" spans="1:13" ht="22.5" x14ac:dyDescent="0.25">
      <c r="A38" s="40" t="s">
        <v>96</v>
      </c>
      <c r="B38" s="33"/>
      <c r="C38" s="33"/>
      <c r="D38" s="33"/>
      <c r="E38" s="33"/>
      <c r="F38" s="48"/>
      <c r="G38" s="33"/>
      <c r="H38" s="33"/>
      <c r="I38" s="33"/>
      <c r="J38" s="33">
        <f t="shared" si="1"/>
        <v>0</v>
      </c>
    </row>
    <row r="39" spans="1:13" x14ac:dyDescent="0.25">
      <c r="A39" s="31" t="s">
        <v>85</v>
      </c>
      <c r="B39" s="33"/>
      <c r="C39" s="33"/>
      <c r="D39" s="33"/>
      <c r="E39" s="33"/>
      <c r="F39" s="33"/>
      <c r="G39" s="33"/>
      <c r="H39" s="33"/>
      <c r="I39" s="33"/>
      <c r="J39" s="33">
        <f t="shared" si="1"/>
        <v>0</v>
      </c>
    </row>
    <row r="40" spans="1:13" x14ac:dyDescent="0.25">
      <c r="A40" s="31" t="s">
        <v>94</v>
      </c>
      <c r="B40" s="33"/>
      <c r="C40" s="33"/>
      <c r="D40" s="33"/>
      <c r="E40" s="33"/>
      <c r="F40" s="33"/>
      <c r="G40" s="33"/>
      <c r="H40" s="33"/>
      <c r="I40" s="33"/>
      <c r="J40" s="33">
        <f t="shared" si="1"/>
        <v>0</v>
      </c>
    </row>
    <row r="41" spans="1:13" x14ac:dyDescent="0.25">
      <c r="A41" s="31" t="s">
        <v>90</v>
      </c>
      <c r="B41" s="33"/>
      <c r="C41" s="33"/>
      <c r="D41" s="33"/>
      <c r="E41" s="33"/>
      <c r="F41" s="33"/>
      <c r="G41" s="33"/>
      <c r="H41" s="33"/>
      <c r="I41" s="33">
        <f>+[1]ER!C26</f>
        <v>985073.10353257367</v>
      </c>
      <c r="J41" s="33">
        <f t="shared" si="1"/>
        <v>985073.10353257367</v>
      </c>
    </row>
    <row r="42" spans="1:13" ht="15.75" thickBot="1" x14ac:dyDescent="0.3">
      <c r="A42" s="31" t="s">
        <v>97</v>
      </c>
      <c r="B42" s="49">
        <f t="shared" ref="B42:J42" si="2">SUM(B36:B41)</f>
        <v>800</v>
      </c>
      <c r="C42" s="49">
        <f t="shared" si="2"/>
        <v>1833417.66</v>
      </c>
      <c r="D42" s="49">
        <f t="shared" si="2"/>
        <v>0</v>
      </c>
      <c r="E42" s="49">
        <f t="shared" si="2"/>
        <v>0</v>
      </c>
      <c r="F42" s="49">
        <f t="shared" si="2"/>
        <v>0</v>
      </c>
      <c r="G42" s="49">
        <f t="shared" si="2"/>
        <v>0</v>
      </c>
      <c r="H42" s="49">
        <f t="shared" si="2"/>
        <v>0</v>
      </c>
      <c r="I42" s="49">
        <f t="shared" si="2"/>
        <v>-28183.256467426312</v>
      </c>
      <c r="J42" s="49">
        <f t="shared" si="2"/>
        <v>1806034.4035325735</v>
      </c>
    </row>
    <row r="43" spans="1:13" ht="15.75" thickTop="1" x14ac:dyDescent="0.25">
      <c r="B43" s="31"/>
      <c r="C43" s="31"/>
      <c r="D43" s="31"/>
      <c r="E43" s="31"/>
      <c r="F43" s="31"/>
      <c r="G43" s="31"/>
      <c r="H43" s="31"/>
      <c r="I43" s="31"/>
      <c r="J43" s="31"/>
    </row>
    <row r="44" spans="1:13" x14ac:dyDescent="0.25">
      <c r="B44" s="50"/>
      <c r="J44" s="51"/>
    </row>
    <row r="45" spans="1:13" x14ac:dyDescent="0.25">
      <c r="C45" s="50"/>
    </row>
    <row r="47" spans="1:13" x14ac:dyDescent="0.25">
      <c r="C47" s="43"/>
      <c r="D47" s="50"/>
    </row>
    <row r="48" spans="1:13" x14ac:dyDescent="0.25">
      <c r="C48" s="43"/>
      <c r="D48" s="50"/>
    </row>
    <row r="49" spans="3:6" x14ac:dyDescent="0.25">
      <c r="C49" s="50"/>
      <c r="D49" s="50"/>
      <c r="E49" s="52"/>
      <c r="F49" s="50"/>
    </row>
    <row r="50" spans="3:6" x14ac:dyDescent="0.25">
      <c r="D50" s="52"/>
      <c r="E50" s="52"/>
      <c r="F50" s="50"/>
    </row>
    <row r="51" spans="3:6" x14ac:dyDescent="0.25">
      <c r="D51" s="52"/>
      <c r="E51" s="52"/>
      <c r="F51" s="50"/>
    </row>
    <row r="52" spans="3:6" x14ac:dyDescent="0.25">
      <c r="D52" s="53"/>
    </row>
    <row r="53" spans="3:6" x14ac:dyDescent="0.25">
      <c r="D53" s="53"/>
    </row>
    <row r="54" spans="3:6" x14ac:dyDescent="0.25">
      <c r="D54" s="53"/>
    </row>
    <row r="55" spans="3:6" x14ac:dyDescent="0.25">
      <c r="D55" s="53"/>
    </row>
    <row r="56" spans="3:6" x14ac:dyDescent="0.25">
      <c r="D56" s="52"/>
      <c r="E56" s="50"/>
    </row>
  </sheetData>
  <mergeCells count="2">
    <mergeCell ref="G1:I1"/>
    <mergeCell ref="B2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A7D41-8DC9-4976-897F-25932DF21FFF}">
  <dimension ref="A1:CQ11"/>
  <sheetViews>
    <sheetView workbookViewId="0">
      <selection activeCell="B9" sqref="B9"/>
    </sheetView>
  </sheetViews>
  <sheetFormatPr defaultColWidth="11.42578125" defaultRowHeight="15" x14ac:dyDescent="0.25"/>
  <cols>
    <col min="2" max="2" width="41.42578125" customWidth="1"/>
    <col min="6" max="6" width="13.42578125" customWidth="1"/>
  </cols>
  <sheetData>
    <row r="1" spans="1:95" x14ac:dyDescent="0.25">
      <c r="A1" t="s">
        <v>12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W1" s="20"/>
      <c r="AF1" s="20"/>
      <c r="AO1" s="20"/>
      <c r="AX1" s="20"/>
      <c r="BG1" s="20"/>
      <c r="BP1" s="20"/>
      <c r="BY1" s="20"/>
      <c r="CH1" s="20"/>
      <c r="CQ1" s="20"/>
    </row>
    <row r="2" spans="1:95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W2" s="20"/>
      <c r="AF2" s="20"/>
      <c r="AO2" s="20"/>
      <c r="AX2" s="20"/>
      <c r="BG2" s="20"/>
      <c r="BP2" s="20"/>
      <c r="BY2" s="20"/>
      <c r="CH2" s="20"/>
      <c r="CQ2" s="20"/>
    </row>
    <row r="3" spans="1:95" x14ac:dyDescent="0.25">
      <c r="A3" t="s">
        <v>36</v>
      </c>
      <c r="B3" t="s">
        <v>37</v>
      </c>
      <c r="C3" t="s">
        <v>38</v>
      </c>
      <c r="D3">
        <v>1007</v>
      </c>
      <c r="E3" t="s">
        <v>39</v>
      </c>
      <c r="F3" t="s">
        <v>40</v>
      </c>
      <c r="G3">
        <v>196703</v>
      </c>
      <c r="H3" s="20">
        <v>43496</v>
      </c>
      <c r="I3" t="s">
        <v>41</v>
      </c>
    </row>
    <row r="4" spans="1:95" x14ac:dyDescent="0.25">
      <c r="A4" t="s">
        <v>42</v>
      </c>
      <c r="B4" t="s">
        <v>37</v>
      </c>
      <c r="C4" t="s">
        <v>43</v>
      </c>
      <c r="D4">
        <v>1008</v>
      </c>
      <c r="E4" t="s">
        <v>39</v>
      </c>
      <c r="F4" t="s">
        <v>40</v>
      </c>
      <c r="G4">
        <v>196803</v>
      </c>
      <c r="H4" s="20">
        <v>43496</v>
      </c>
      <c r="I4" t="s">
        <v>44</v>
      </c>
    </row>
    <row r="5" spans="1:95" x14ac:dyDescent="0.25">
      <c r="A5" t="s">
        <v>45</v>
      </c>
      <c r="B5" t="s">
        <v>37</v>
      </c>
      <c r="C5" t="s">
        <v>46</v>
      </c>
      <c r="D5">
        <v>1028</v>
      </c>
      <c r="E5" t="s">
        <v>39</v>
      </c>
      <c r="F5" t="s">
        <v>40</v>
      </c>
      <c r="G5">
        <v>216303</v>
      </c>
      <c r="H5" s="20">
        <v>43496</v>
      </c>
      <c r="I5" t="s">
        <v>47</v>
      </c>
    </row>
    <row r="6" spans="1:95" x14ac:dyDescent="0.25">
      <c r="A6" t="s">
        <v>42</v>
      </c>
      <c r="B6" t="s">
        <v>48</v>
      </c>
      <c r="C6" t="s">
        <v>49</v>
      </c>
      <c r="D6">
        <v>1029</v>
      </c>
      <c r="E6" t="s">
        <v>39</v>
      </c>
      <c r="F6" t="s">
        <v>40</v>
      </c>
      <c r="G6">
        <v>216403</v>
      </c>
      <c r="H6" s="20">
        <v>43496</v>
      </c>
      <c r="I6" t="s">
        <v>50</v>
      </c>
    </row>
    <row r="7" spans="1:95" x14ac:dyDescent="0.25">
      <c r="A7" t="s">
        <v>51</v>
      </c>
      <c r="B7" t="s">
        <v>48</v>
      </c>
      <c r="C7" t="s">
        <v>49</v>
      </c>
      <c r="D7">
        <v>1027</v>
      </c>
      <c r="E7" t="s">
        <v>39</v>
      </c>
      <c r="F7" t="s">
        <v>40</v>
      </c>
      <c r="G7">
        <v>216503</v>
      </c>
      <c r="H7" s="20">
        <v>43496</v>
      </c>
      <c r="I7" t="s">
        <v>52</v>
      </c>
    </row>
    <row r="8" spans="1:95" x14ac:dyDescent="0.25">
      <c r="A8" t="s">
        <v>53</v>
      </c>
      <c r="B8" t="s">
        <v>37</v>
      </c>
      <c r="C8" t="s">
        <v>54</v>
      </c>
      <c r="D8">
        <v>1421</v>
      </c>
      <c r="E8" t="s">
        <v>39</v>
      </c>
      <c r="F8" t="s">
        <v>55</v>
      </c>
      <c r="H8" s="20">
        <v>43524</v>
      </c>
      <c r="I8" t="s">
        <v>56</v>
      </c>
    </row>
    <row r="9" spans="1:95" x14ac:dyDescent="0.25">
      <c r="A9" t="s">
        <v>57</v>
      </c>
      <c r="B9" t="s">
        <v>58</v>
      </c>
      <c r="C9" t="s">
        <v>49</v>
      </c>
      <c r="D9">
        <v>1357</v>
      </c>
      <c r="E9" t="s">
        <v>39</v>
      </c>
      <c r="F9" t="s">
        <v>59</v>
      </c>
      <c r="H9" s="20">
        <v>43677</v>
      </c>
      <c r="I9" t="s">
        <v>60</v>
      </c>
    </row>
    <row r="10" spans="1:95" x14ac:dyDescent="0.25">
      <c r="A10" t="s">
        <v>53</v>
      </c>
      <c r="B10" t="s">
        <v>37</v>
      </c>
      <c r="C10" t="s">
        <v>61</v>
      </c>
      <c r="D10">
        <v>1422</v>
      </c>
      <c r="E10" t="s">
        <v>39</v>
      </c>
      <c r="F10" t="s">
        <v>55</v>
      </c>
      <c r="H10" s="20">
        <v>43677</v>
      </c>
      <c r="I10" t="s">
        <v>62</v>
      </c>
    </row>
    <row r="11" spans="1:95" x14ac:dyDescent="0.25">
      <c r="A11" t="s">
        <v>26</v>
      </c>
      <c r="B11" t="s">
        <v>37</v>
      </c>
      <c r="C11" t="s">
        <v>63</v>
      </c>
      <c r="D11">
        <v>1386</v>
      </c>
      <c r="E11" t="s">
        <v>39</v>
      </c>
      <c r="F11" t="s">
        <v>64</v>
      </c>
      <c r="H11" s="20">
        <v>43830</v>
      </c>
      <c r="I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Cedula resumen</vt:lpstr>
      <vt:lpstr>Movimiento patrimonio</vt:lpstr>
      <vt:lpstr>Resultado de anios ant.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</dc:creator>
  <cp:lastModifiedBy>Carlos Almeida</cp:lastModifiedBy>
  <dcterms:created xsi:type="dcterms:W3CDTF">2020-03-21T16:13:04Z</dcterms:created>
  <dcterms:modified xsi:type="dcterms:W3CDTF">2020-05-07T20:01:42Z</dcterms:modified>
</cp:coreProperties>
</file>