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soterra\Fase III Informes\"/>
    </mc:Choice>
  </mc:AlternateContent>
  <xr:revisionPtr revIDLastSave="0" documentId="8_{6C962A78-58B9-4741-9CD1-9FD31B9DA14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ial 2019-2018" sheetId="1" r:id="rId1"/>
    <sheet name="ESF 2019" sheetId="2" r:id="rId2"/>
    <sheet name="ER 2019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2" l="1"/>
  <c r="E13" i="2"/>
  <c r="F15" i="2"/>
  <c r="E15" i="2"/>
  <c r="F14" i="2"/>
  <c r="E14" i="2"/>
  <c r="F16" i="2"/>
  <c r="E16" i="2"/>
  <c r="F19" i="2"/>
  <c r="E19" i="2"/>
  <c r="F20" i="2"/>
  <c r="E20" i="2"/>
  <c r="F29" i="2"/>
  <c r="E29" i="2"/>
  <c r="F28" i="2"/>
  <c r="E28" i="2"/>
  <c r="F27" i="2"/>
  <c r="E27" i="2"/>
  <c r="F26" i="2"/>
  <c r="E26" i="2"/>
  <c r="F32" i="2"/>
  <c r="F33" i="2" s="1"/>
  <c r="E32" i="2"/>
  <c r="E33" i="2" s="1"/>
  <c r="F40" i="2"/>
  <c r="E40" i="2"/>
  <c r="F38" i="2"/>
  <c r="E38" i="2"/>
  <c r="F37" i="2"/>
  <c r="E37" i="2"/>
  <c r="E30" i="2" l="1"/>
  <c r="F21" i="2"/>
  <c r="E21" i="2"/>
  <c r="F30" i="2"/>
  <c r="F34" i="2" s="1"/>
  <c r="E34" i="2"/>
  <c r="D15" i="3"/>
  <c r="E24" i="3"/>
  <c r="E23" i="3"/>
  <c r="D24" i="3"/>
  <c r="D23" i="3"/>
  <c r="E15" i="3"/>
  <c r="E19" i="3"/>
  <c r="D19" i="3"/>
  <c r="E11" i="3"/>
  <c r="D11" i="3"/>
  <c r="G23" i="3" l="1"/>
  <c r="G24" i="3"/>
  <c r="E10" i="3"/>
  <c r="E16" i="3" s="1"/>
  <c r="D10" i="3"/>
  <c r="D16" i="3" s="1"/>
  <c r="F12" i="2" l="1"/>
  <c r="F17" i="2" s="1"/>
  <c r="F22" i="2" s="1"/>
  <c r="E12" i="2"/>
  <c r="E17" i="2" s="1"/>
  <c r="E22" i="2" s="1"/>
  <c r="G19" i="3" l="1"/>
  <c r="F19" i="3" s="1"/>
  <c r="G18" i="3"/>
  <c r="G15" i="3"/>
  <c r="F15" i="3" s="1"/>
  <c r="G11" i="3"/>
  <c r="F11" i="3" s="1"/>
  <c r="G10" i="3"/>
  <c r="F10" i="3" s="1"/>
  <c r="E12" i="3"/>
  <c r="E13" i="3" s="1"/>
  <c r="D12" i="3"/>
  <c r="D13" i="3" s="1"/>
  <c r="E20" i="3" l="1"/>
  <c r="D20" i="3"/>
  <c r="G12" i="3"/>
  <c r="F12" i="3" s="1"/>
  <c r="H38" i="2"/>
  <c r="G38" i="2" s="1"/>
  <c r="H40" i="2"/>
  <c r="G40" i="2" s="1"/>
  <c r="H37" i="2"/>
  <c r="G37" i="2" s="1"/>
  <c r="H32" i="2"/>
  <c r="G32" i="2" s="1"/>
  <c r="H27" i="2"/>
  <c r="G27" i="2" s="1"/>
  <c r="H28" i="2"/>
  <c r="G28" i="2" s="1"/>
  <c r="H29" i="2"/>
  <c r="G29" i="2" s="1"/>
  <c r="H26" i="2"/>
  <c r="G26" i="2" s="1"/>
  <c r="H20" i="2"/>
  <c r="G20" i="2" s="1"/>
  <c r="H19" i="2"/>
  <c r="G19" i="2" s="1"/>
  <c r="H13" i="2"/>
  <c r="G13" i="2" s="1"/>
  <c r="H14" i="2"/>
  <c r="G14" i="2" s="1"/>
  <c r="H15" i="2"/>
  <c r="G15" i="2" s="1"/>
  <c r="H16" i="2"/>
  <c r="G16" i="2" s="1"/>
  <c r="D25" i="3" l="1"/>
  <c r="D21" i="3"/>
  <c r="E25" i="3"/>
  <c r="E21" i="3"/>
  <c r="G20" i="3"/>
  <c r="F20" i="3" s="1"/>
  <c r="H12" i="2"/>
  <c r="G12" i="2" s="1"/>
  <c r="E26" i="3" l="1"/>
  <c r="F39" i="2"/>
  <c r="F41" i="2" s="1"/>
  <c r="F43" i="2" s="1"/>
  <c r="F46" i="2" s="1"/>
  <c r="G25" i="3"/>
  <c r="F25" i="3" s="1"/>
  <c r="D26" i="3"/>
  <c r="E39" i="2"/>
  <c r="E41" i="2" l="1"/>
  <c r="E43" i="2" s="1"/>
  <c r="H39" i="2"/>
  <c r="G39" i="2" s="1"/>
  <c r="H43" i="2" l="1"/>
  <c r="G43" i="2" s="1"/>
  <c r="E46" i="2"/>
</calcChain>
</file>

<file path=xl/sharedStrings.xml><?xml version="1.0" encoding="utf-8"?>
<sst xmlns="http://schemas.openxmlformats.org/spreadsheetml/2006/main" count="1052" uniqueCount="370">
  <si>
    <t>Elaborado por:</t>
  </si>
  <si>
    <t>Fecha:</t>
  </si>
  <si>
    <t>TRIAL BALANCE</t>
  </si>
  <si>
    <t>Revisado por:</t>
  </si>
  <si>
    <t>CLIENTE:</t>
  </si>
  <si>
    <t>ETAPA:</t>
  </si>
  <si>
    <t>PRUEBA:</t>
  </si>
  <si>
    <t>AUDITORIA AL:</t>
  </si>
  <si>
    <t>TELSOTERRA S.A.</t>
  </si>
  <si>
    <t>PLANEACION</t>
  </si>
  <si>
    <t>AL 31 DE DICIEMBRE DEL 2019 (31/12/2019)</t>
  </si>
  <si>
    <t>Cesar Leon</t>
  </si>
  <si>
    <t>Codigo</t>
  </si>
  <si>
    <t>Nombre de la Cuenta</t>
  </si>
  <si>
    <t>Grupo</t>
  </si>
  <si>
    <t>Subgrupo</t>
  </si>
  <si>
    <t>Cuentas Informe</t>
  </si>
  <si>
    <t>Clasificacion</t>
  </si>
  <si>
    <t>Codigo2</t>
  </si>
  <si>
    <t>Cuentas</t>
  </si>
  <si>
    <t>Periodo</t>
  </si>
  <si>
    <t>Anterior 31/12/2018</t>
  </si>
  <si>
    <t>Actual 31/12/2019</t>
  </si>
  <si>
    <t>Variacion</t>
  </si>
  <si>
    <t>%</t>
  </si>
  <si>
    <t>US $</t>
  </si>
  <si>
    <t>Nombres</t>
  </si>
  <si>
    <t>Comentarios</t>
  </si>
  <si>
    <t>Saldo al 
31-Dic-2019</t>
  </si>
  <si>
    <t>Saldo al 
31-Dic-2018</t>
  </si>
  <si>
    <t>Nombre de la Cuenta2</t>
  </si>
  <si>
    <t>Actual 
31/12/2019</t>
  </si>
  <si>
    <t>Anterior
31/12/2018</t>
  </si>
  <si>
    <t>1-1-1-01-02-001</t>
  </si>
  <si>
    <t xml:space="preserve">      CAJA CHICA GUAYAQUIL</t>
  </si>
  <si>
    <t>1-1-1-01-03-002</t>
  </si>
  <si>
    <t xml:space="preserve">      BANCO INTERNACIONAL #1500617151</t>
  </si>
  <si>
    <t>1-1-1-01-03-003</t>
  </si>
  <si>
    <t xml:space="preserve">      BANCO MACHALA # 1070987682</t>
  </si>
  <si>
    <t>1-1-1-03-01-001</t>
  </si>
  <si>
    <t xml:space="preserve">      CLIENTES POR COBRAR</t>
  </si>
  <si>
    <t>1-1-1-04-01-001</t>
  </si>
  <si>
    <t xml:space="preserve">      PRESTAMOS A EMPLEADOS</t>
  </si>
  <si>
    <t>1-1-1-05-01-001</t>
  </si>
  <si>
    <t xml:space="preserve">      1% RETENCION SOBRE VENTAS</t>
  </si>
  <si>
    <t>1-1-1-05-01-002</t>
  </si>
  <si>
    <t xml:space="preserve">      2% RETENCION SOBRE VENTAS</t>
  </si>
  <si>
    <t>1-1-1-05-01-003</t>
  </si>
  <si>
    <t xml:space="preserve">      CREDITO TRIBUTARIO RENTA</t>
  </si>
  <si>
    <t>1-1-1-05-01-004</t>
  </si>
  <si>
    <t xml:space="preserve">      ANTICIPO IMPUESTO A  LA RENTA</t>
  </si>
  <si>
    <t>1-1-1-05-02-002</t>
  </si>
  <si>
    <t xml:space="preserve">      14% IVA COMPRA SERVICIOS</t>
  </si>
  <si>
    <t>1-1-1-05-02-004</t>
  </si>
  <si>
    <t xml:space="preserve">      30% RETENCION IVA</t>
  </si>
  <si>
    <t>1-1-1-05-02-005</t>
  </si>
  <si>
    <t xml:space="preserve">      70% RETENCION IVA</t>
  </si>
  <si>
    <t>1-1-1-05-02-006</t>
  </si>
  <si>
    <t xml:space="preserve">      CREDITO TRIBUTARIO I.V.A.</t>
  </si>
  <si>
    <t>1-1-1-05-02-007</t>
  </si>
  <si>
    <t xml:space="preserve">      12% IVA COMPRA BIENES</t>
  </si>
  <si>
    <t>1-1-1-05-02-008</t>
  </si>
  <si>
    <t xml:space="preserve">      12% IVA COMPRA SERVICIOS</t>
  </si>
  <si>
    <t>1-1-1-07-01-012</t>
  </si>
  <si>
    <t xml:space="preserve">      WILLIAN HERNAN MERO MEZA</t>
  </si>
  <si>
    <t>1-1-1-07-01-013</t>
  </si>
  <si>
    <t xml:space="preserve">      COMERCIAL KYWI S.A.</t>
  </si>
  <si>
    <t>1-1-1-07-01-018</t>
  </si>
  <si>
    <t xml:space="preserve">      NARCISA JOSEFIN CHONG VILLEGAS</t>
  </si>
  <si>
    <t>1-1-1-07-01-022</t>
  </si>
  <si>
    <t xml:space="preserve">      OYEMPAQUES C.A.</t>
  </si>
  <si>
    <t>1-1-1-07-01-028</t>
  </si>
  <si>
    <t xml:space="preserve">      JANETH AMERICA CHUNGA LOPEZ</t>
  </si>
  <si>
    <t>1-1-1-07-01-035</t>
  </si>
  <si>
    <t xml:space="preserve">      SANTIAGO ANDRES MORA CABEZAS</t>
  </si>
  <si>
    <t>1-1-1-07-01-040</t>
  </si>
  <si>
    <t xml:space="preserve">      FATIMA NARCISA MOREIRA ZAMBRANO</t>
  </si>
  <si>
    <t>1-1-1-07-01-044</t>
  </si>
  <si>
    <t xml:space="preserve">      SUKER S.A.</t>
  </si>
  <si>
    <t>1-1-1-07-01-047</t>
  </si>
  <si>
    <t xml:space="preserve">      JOSE LUIS MIÑO BRIONES</t>
  </si>
  <si>
    <t>1-1-1-07-02-001</t>
  </si>
  <si>
    <t xml:space="preserve">      DOUGLAS XAVIER MORAN MAZZINI</t>
  </si>
  <si>
    <t>1-1-1-07-02-002</t>
  </si>
  <si>
    <t xml:space="preserve">      FRANCISCO XAVIER MONTIEL GARCIA</t>
  </si>
  <si>
    <t>1-1-1-07-02-003</t>
  </si>
  <si>
    <t xml:space="preserve">      JAVIER PAUL CORNEJO ESPINOZA</t>
  </si>
  <si>
    <t>1-1-1-07-02-004</t>
  </si>
  <si>
    <t xml:space="preserve">      TEODORO FERNANDO LINO TUBAY</t>
  </si>
  <si>
    <t>1-1-1-07-02-005</t>
  </si>
  <si>
    <t xml:space="preserve">      WILMITON ENRIQUE PINCAY GUTIERRES</t>
  </si>
  <si>
    <t>1-1-1-07-02-007</t>
  </si>
  <si>
    <t xml:space="preserve">      ALEJANDRO RAUL CACURRI GARCIA</t>
  </si>
  <si>
    <t>1-2-1-01-01-001</t>
  </si>
  <si>
    <t xml:space="preserve">      INVENTARIO EN TRANSITO LOCAL</t>
  </si>
  <si>
    <t>1-2-1-01-01-002</t>
  </si>
  <si>
    <t xml:space="preserve">      MATERIALES Y EQUIPOS ATENCION A CLI</t>
  </si>
  <si>
    <t>1-3-2-01-01-002</t>
  </si>
  <si>
    <t xml:space="preserve">      MAQUINARIAS  AF</t>
  </si>
  <si>
    <t>1-3-2-01-01-004</t>
  </si>
  <si>
    <t xml:space="preserve">      HERRAMIENTAS AF</t>
  </si>
  <si>
    <t>1-3-2-02-01-001</t>
  </si>
  <si>
    <t xml:space="preserve">      DEPREC. ACUM MAQUINARIA -EQUIPOS</t>
  </si>
  <si>
    <t>1-3-2-02-01-003</t>
  </si>
  <si>
    <t xml:space="preserve">      DEPREC. ACUM. HERRAMIENTAS</t>
  </si>
  <si>
    <t>1-4-1-01-03-001</t>
  </si>
  <si>
    <t xml:space="preserve">      PROYECTO SOTERRAMIENTO METROPOLITAN</t>
  </si>
  <si>
    <t>2-1-1-01-01-002</t>
  </si>
  <si>
    <t xml:space="preserve">      30% IVA  RETENIDO PROVEEDORES</t>
  </si>
  <si>
    <t>2-1-1-01-01-003</t>
  </si>
  <si>
    <t xml:space="preserve">      70% IVA RETENIDO PROVEEDORES</t>
  </si>
  <si>
    <t>2-1-1-01-01-004</t>
  </si>
  <si>
    <t xml:space="preserve">      100% IVA RETENCION PROVEEDORES</t>
  </si>
  <si>
    <t>2-1-1-01-01-005</t>
  </si>
  <si>
    <t xml:space="preserve">      I.V.A. POR PAGAR</t>
  </si>
  <si>
    <t>2-1-1-01-01-006</t>
  </si>
  <si>
    <t xml:space="preserve">      12 % I.V.A. EN VENTAS</t>
  </si>
  <si>
    <t>2-1-1-01-02-001</t>
  </si>
  <si>
    <t xml:space="preserve">      1% RETENCIONES FUENTE</t>
  </si>
  <si>
    <t>2-1-1-01-02-002</t>
  </si>
  <si>
    <t xml:space="preserve">      2% RETENCIONE FUENTE</t>
  </si>
  <si>
    <t>2-1-1-01-02-003</t>
  </si>
  <si>
    <t xml:space="preserve">      8% RETENCIONES FUENTE</t>
  </si>
  <si>
    <t>2-1-1-01-02-004</t>
  </si>
  <si>
    <t xml:space="preserve">      10% RETENCION FUENTE</t>
  </si>
  <si>
    <t>2-1-1-01-02-006</t>
  </si>
  <si>
    <t xml:space="preserve">      RETENCIONES EN LA FUENTE POR PAGAR</t>
  </si>
  <si>
    <t>2-1-1-02-01-001</t>
  </si>
  <si>
    <t xml:space="preserve">      SUELDO POR PAGAR</t>
  </si>
  <si>
    <t>2-1-1-02-01-002</t>
  </si>
  <si>
    <t xml:space="preserve">      DECIMO 13RO POR PAGAR</t>
  </si>
  <si>
    <t>2-1-1-02-01-003</t>
  </si>
  <si>
    <t xml:space="preserve">      DECIMO 14TO POR PAGAR</t>
  </si>
  <si>
    <t>2-1-1-02-01-004</t>
  </si>
  <si>
    <t xml:space="preserve">      VACACIONES POR PAGAR</t>
  </si>
  <si>
    <t>2-1-1-02-01-005</t>
  </si>
  <si>
    <t xml:space="preserve">      APORTES  PATRONAL POR PAGAR</t>
  </si>
  <si>
    <t>2-1-1-02-01-006</t>
  </si>
  <si>
    <t xml:space="preserve">      FONDO RESERVA POR PAGAR</t>
  </si>
  <si>
    <t>2-1-1-02-01-007</t>
  </si>
  <si>
    <t xml:space="preserve">      PRESTAMOS QUIROGRAFARIOS</t>
  </si>
  <si>
    <t>2-1-1-03-01-001</t>
  </si>
  <si>
    <t xml:space="preserve">      PROVEEDORES LOCALES</t>
  </si>
  <si>
    <t>2-1-1-07-02-001</t>
  </si>
  <si>
    <t xml:space="preserve">      TELCONET S.A.</t>
  </si>
  <si>
    <t>2-1-1-09-01-001</t>
  </si>
  <si>
    <t xml:space="preserve">      ANTICIPOS DE CLIENTES</t>
  </si>
  <si>
    <t>2-2-1-04-01-001</t>
  </si>
  <si>
    <t xml:space="preserve">      TELCONET S.A. RELACIONADA L/P</t>
  </si>
  <si>
    <t>3-1-1-01-01-001</t>
  </si>
  <si>
    <t xml:space="preserve">      CAPITAL SUSCRITO Y PAGADO</t>
  </si>
  <si>
    <t>3-1-1-01-02-001</t>
  </si>
  <si>
    <t xml:space="preserve">      ACCIONISTA TELCONET</t>
  </si>
  <si>
    <t>3-3-1-01-01-002</t>
  </si>
  <si>
    <t xml:space="preserve">      UTILIDAD O PERDIDA ACUMULADA AÑO AN</t>
  </si>
  <si>
    <t>4-1-1-01-01-001</t>
  </si>
  <si>
    <t xml:space="preserve">      VENTAS GUAYAQUIL</t>
  </si>
  <si>
    <t>5-1-1-01-01-001</t>
  </si>
  <si>
    <t xml:space="preserve">      COSTO  VENTA  MATERIALES - EQUIPOS</t>
  </si>
  <si>
    <t>5-1-1-01-02-001</t>
  </si>
  <si>
    <t xml:space="preserve">      COSTO SERVICIO  OBRA LOCAL</t>
  </si>
  <si>
    <t>5-1-1-01-03-001</t>
  </si>
  <si>
    <t xml:space="preserve">      MANTENIMIENTO  DE  EQUIPOS</t>
  </si>
  <si>
    <t>5-1-1-01-04-001</t>
  </si>
  <si>
    <t xml:space="preserve">      ALQUILER  EQUIPOS DE CONSTRUCCION</t>
  </si>
  <si>
    <t>5-3-1-01-01-001</t>
  </si>
  <si>
    <t xml:space="preserve">      DEPRECIACION AF AL COSTO</t>
  </si>
  <si>
    <t>6-1-1-01-01-001</t>
  </si>
  <si>
    <t xml:space="preserve">      SUELDOS</t>
  </si>
  <si>
    <t>6-1-1-01-01-002</t>
  </si>
  <si>
    <t xml:space="preserve">      HORAS EXTRAS</t>
  </si>
  <si>
    <t>6-1-1-01-01-005</t>
  </si>
  <si>
    <t xml:space="preserve">      BONO ADICIONALES</t>
  </si>
  <si>
    <t>6-1-1-01-02-001</t>
  </si>
  <si>
    <t xml:space="preserve">      DECIMO TERCER  SUELDO</t>
  </si>
  <si>
    <t>6-1-1-01-02-002</t>
  </si>
  <si>
    <t xml:space="preserve">      DECIMO 14TO SUELDO</t>
  </si>
  <si>
    <t>6-1-1-01-02-003</t>
  </si>
  <si>
    <t xml:space="preserve">      APORTES AL IESS</t>
  </si>
  <si>
    <t>6-1-1-01-02-004</t>
  </si>
  <si>
    <t xml:space="preserve">      IECE -  SECAP</t>
  </si>
  <si>
    <t>6-1-1-01-02-005</t>
  </si>
  <si>
    <t xml:space="preserve">      VACACIONES DEL  PERSONAL</t>
  </si>
  <si>
    <t>6-1-1-01-02-006</t>
  </si>
  <si>
    <t xml:space="preserve">      FONDO DE RESERVA</t>
  </si>
  <si>
    <t>6-1-1-01-02-007</t>
  </si>
  <si>
    <t xml:space="preserve">      INDEMNIZACIÓN, DESAHUCIO Y JUBILACI</t>
  </si>
  <si>
    <t>6-1-1-01-03-001</t>
  </si>
  <si>
    <t xml:space="preserve">      GASTOS  MEDICOS  EMPLEADOS</t>
  </si>
  <si>
    <t>6-1-1-01-03-002</t>
  </si>
  <si>
    <t xml:space="preserve">      ALIMENTACION - REFRIGERIOS</t>
  </si>
  <si>
    <t>6-1-1-02-01-001</t>
  </si>
  <si>
    <t xml:space="preserve">      AGUA POTABLE</t>
  </si>
  <si>
    <t>6-1-1-02-01-002</t>
  </si>
  <si>
    <t xml:space="preserve">      ALQUILER DE VEHICULO</t>
  </si>
  <si>
    <t>6-1-1-02-01-004</t>
  </si>
  <si>
    <t xml:space="preserve">      ARRIENDO PERSONAS  NATURALES</t>
  </si>
  <si>
    <t>6-1-1-02-01-005</t>
  </si>
  <si>
    <t xml:space="preserve">      ARRIENDO  SOCIEDADES</t>
  </si>
  <si>
    <t>6-1-1-02-01-008</t>
  </si>
  <si>
    <t xml:space="preserve">      MANTENIMIENTO DE VEHICULO</t>
  </si>
  <si>
    <t>6-1-1-02-01-009</t>
  </si>
  <si>
    <t xml:space="preserve">      CELULAR  Y  OTROS</t>
  </si>
  <si>
    <t>6-1-1-02-01-010</t>
  </si>
  <si>
    <t xml:space="preserve">      COMBUSTIBLE</t>
  </si>
  <si>
    <t>6-1-1-02-01-012</t>
  </si>
  <si>
    <t xml:space="preserve">      COMISIONES Y SERVICIOS BANCARIOS</t>
  </si>
  <si>
    <t>6-1-1-02-01-016</t>
  </si>
  <si>
    <t xml:space="preserve">      FLETES  Y  ACARREOS</t>
  </si>
  <si>
    <t>6-1-1-02-01-018</t>
  </si>
  <si>
    <t xml:space="preserve">      GASTOS DE  VIAJE</t>
  </si>
  <si>
    <t>6-1-1-02-01-019</t>
  </si>
  <si>
    <t xml:space="preserve">      GASTOS LEGALES</t>
  </si>
  <si>
    <t>6-1-1-02-01-020</t>
  </si>
  <si>
    <t xml:space="preserve">      SERVICIOS DE SEGURIDAD - VIGILANCIA</t>
  </si>
  <si>
    <t>6-1-1-02-01-021</t>
  </si>
  <si>
    <t xml:space="preserve">      SERVICIOS PROFESIONALES SOCIEDADES</t>
  </si>
  <si>
    <t>6-1-1-02-01-028</t>
  </si>
  <si>
    <t xml:space="preserve">      MATERIALES  Y  REPUESTOS</t>
  </si>
  <si>
    <t>6-1-1-02-01-029</t>
  </si>
  <si>
    <t xml:space="preserve">      MISCELANEOS</t>
  </si>
  <si>
    <t>6-1-1-02-01-030</t>
  </si>
  <si>
    <t xml:space="preserve">      MOVILIZACION DEL PERSONAL</t>
  </si>
  <si>
    <t>6-1-1-02-01-031</t>
  </si>
  <si>
    <t xml:space="preserve">      MULTAS E INTERESES SRI.</t>
  </si>
  <si>
    <t>6-1-1-02-01-036</t>
  </si>
  <si>
    <t xml:space="preserve">      SEGUROS CONTRATADOS</t>
  </si>
  <si>
    <t>6-1-1-02-01-037</t>
  </si>
  <si>
    <t xml:space="preserve">      SERVIC. PROFESIONAL PERSONA NATURAL</t>
  </si>
  <si>
    <t>6-1-1-02-01-038</t>
  </si>
  <si>
    <t xml:space="preserve">      SUMINISTROS Y SERVICIOS DE LIMPIEZA</t>
  </si>
  <si>
    <t>6-1-1-02-01-039</t>
  </si>
  <si>
    <t xml:space="preserve">      SUMINISTRO  DE  OFICINA.</t>
  </si>
  <si>
    <t>6-1-1-02-01-042</t>
  </si>
  <si>
    <t xml:space="preserve">      TASA Y CONTRIBUCION ORGANISMO DE CO</t>
  </si>
  <si>
    <t>6-1-1-02-01-047</t>
  </si>
  <si>
    <t xml:space="preserve">      INTERESES  A  DOCUMENTOS</t>
  </si>
  <si>
    <t>6-1-1-02-01-050</t>
  </si>
  <si>
    <t xml:space="preserve">      CANASTA - FESTEJOS NAVIDEÑOS</t>
  </si>
  <si>
    <t>6-1-1-02-01-051</t>
  </si>
  <si>
    <t xml:space="preserve">      CAPACITACION DEL PERSONAL</t>
  </si>
  <si>
    <t>6-1-1-02-01-052</t>
  </si>
  <si>
    <t xml:space="preserve">      MULTAS ORGANISMOS DE CONTROL</t>
  </si>
  <si>
    <t>7-1-1-01-02-003</t>
  </si>
  <si>
    <t xml:space="preserve">      OTROS INGRESOS</t>
  </si>
  <si>
    <t>7-2-1-01-02-001</t>
  </si>
  <si>
    <t xml:space="preserve">      OTROS EGRESOS NO OPERACIONALES</t>
  </si>
  <si>
    <t>1-1-1-03-02-001</t>
  </si>
  <si>
    <t>1-1-1-07-01-053</t>
  </si>
  <si>
    <t xml:space="preserve">      ARMIJOS HERRERA PATRICIO LEONARDO.</t>
  </si>
  <si>
    <t>1-1-1-07-02-008</t>
  </si>
  <si>
    <t xml:space="preserve">      CARLOS JULIO MORENO ZAMBRANO</t>
  </si>
  <si>
    <t>1-2-1-02-01-001</t>
  </si>
  <si>
    <t xml:space="preserve">      TRAMITES DESADUANIZACION IMPORTACIO</t>
  </si>
  <si>
    <t>1-3-2-01-01-003</t>
  </si>
  <si>
    <t xml:space="preserve">      EQUIPOS DE OFICINA AF</t>
  </si>
  <si>
    <t>2-1-1-01-02-005</t>
  </si>
  <si>
    <t xml:space="preserve">      IMPTO. RENTA POR PAGAR</t>
  </si>
  <si>
    <t>2-1-1-02-01-009</t>
  </si>
  <si>
    <t xml:space="preserve">      15% PARTICIPACION TRABAJADORES</t>
  </si>
  <si>
    <t>2-1-1-05-01-001</t>
  </si>
  <si>
    <t xml:space="preserve">      ALIMENTACION POR PAGAR</t>
  </si>
  <si>
    <t>2-1-1-05-02-001</t>
  </si>
  <si>
    <t xml:space="preserve">      TOMISLAV TOPIC GRANADOS</t>
  </si>
  <si>
    <t>2-1-1-07-02-002</t>
  </si>
  <si>
    <t xml:space="preserve">      SERVICIOS TELCODATA S.A.</t>
  </si>
  <si>
    <t>2-2-1-03-01-002</t>
  </si>
  <si>
    <t xml:space="preserve">      SOBREGIRO BANCARIO</t>
  </si>
  <si>
    <t>3-3-1-01-01-001</t>
  </si>
  <si>
    <t xml:space="preserve">      UTILIDAD O PERDIDA DEL EJERCICIO</t>
  </si>
  <si>
    <t>4-2-1-01-01-001</t>
  </si>
  <si>
    <t xml:space="preserve">      VENTAS POR  FACTURAR TELCONET</t>
  </si>
  <si>
    <t>6-1-1-01-01-004</t>
  </si>
  <si>
    <t>6-1-1-02-01-011</t>
  </si>
  <si>
    <t xml:space="preserve">      PUBLICIDAD  Y MARKETING</t>
  </si>
  <si>
    <t>6-1-1-02-01-013</t>
  </si>
  <si>
    <t xml:space="preserve">      IMPUESTO SALIDAD DE DIVISAS</t>
  </si>
  <si>
    <t>6-1-1-02-01-049</t>
  </si>
  <si>
    <t xml:space="preserve">      IMPUESTO A LA RENTA  EJERCICIO</t>
  </si>
  <si>
    <t>9-1-1-01-01-001</t>
  </si>
  <si>
    <t xml:space="preserve">      BODEGA  USADOS GQUIL</t>
  </si>
  <si>
    <t>Activos</t>
  </si>
  <si>
    <t>Pasivos</t>
  </si>
  <si>
    <t>Patrimonio</t>
  </si>
  <si>
    <t>Ingresos</t>
  </si>
  <si>
    <t>Costos</t>
  </si>
  <si>
    <t>Gastos</t>
  </si>
  <si>
    <t>Corriente</t>
  </si>
  <si>
    <t>No Corriente</t>
  </si>
  <si>
    <t>ACTIVOS</t>
  </si>
  <si>
    <t>ACTIVOS CORRIENTES</t>
  </si>
  <si>
    <t>TOTAL ACTIVOS CORRIENTES</t>
  </si>
  <si>
    <t>TOTAL ACTIVOS NO CORRIENTES</t>
  </si>
  <si>
    <t>PASIVOS</t>
  </si>
  <si>
    <t>PASIVOS CORRIENTES</t>
  </si>
  <si>
    <t>TOTAL PASIVOS CORRIENTES</t>
  </si>
  <si>
    <t>TOTAL PASIVOS NO CORRIENTES</t>
  </si>
  <si>
    <t>PATRIMONIO</t>
  </si>
  <si>
    <t>TOTAL PATRIMONIO</t>
  </si>
  <si>
    <t>TOTAL PASIVO &amp; PATRIMONIO</t>
  </si>
  <si>
    <t>TOTAL ACTIVOS</t>
  </si>
  <si>
    <t>TOTAL PASIVOS</t>
  </si>
  <si>
    <t>REF TP</t>
  </si>
  <si>
    <t>Proiedad, planta y equipo</t>
  </si>
  <si>
    <t>Otros activos no corrientes</t>
  </si>
  <si>
    <t>Efectivos y equivalentes de efectivo</t>
  </si>
  <si>
    <t>Cuentas por cobrar comerciales y otras</t>
  </si>
  <si>
    <t>Cuentas por cobrar, partes relacionadas</t>
  </si>
  <si>
    <t>Otros créditos tributarios</t>
  </si>
  <si>
    <t>Inventarios</t>
  </si>
  <si>
    <t>Sobregiros bancarios</t>
  </si>
  <si>
    <t>Proveedores y otras cuentas por pagar</t>
  </si>
  <si>
    <t>Obligaciones acumuladas</t>
  </si>
  <si>
    <t>Impuestos por pagar</t>
  </si>
  <si>
    <t>Cuentas por pagar a partes relacionadas</t>
  </si>
  <si>
    <t>Capital social</t>
  </si>
  <si>
    <t>Aportes para futura capitalizacion</t>
  </si>
  <si>
    <t>Resultado del ejercicio</t>
  </si>
  <si>
    <t>Resultados acumulados</t>
  </si>
  <si>
    <t>Ventas de equipos</t>
  </si>
  <si>
    <t>Costo de ventas</t>
  </si>
  <si>
    <t>Margen bruto</t>
  </si>
  <si>
    <t>Gastos de administracion y ventas</t>
  </si>
  <si>
    <t>Gastos financieros</t>
  </si>
  <si>
    <t>Otros ingresos (egresos)</t>
  </si>
  <si>
    <t>Utilidad antes de IR</t>
  </si>
  <si>
    <t>15% PT</t>
  </si>
  <si>
    <t>Impuesto a la renta</t>
  </si>
  <si>
    <t xml:space="preserve">     CAJA  CHICA </t>
  </si>
  <si>
    <t xml:space="preserve">     INSTITUCIONES FINANCIERAS</t>
  </si>
  <si>
    <t xml:space="preserve">     CUENTAS POR COBRAR NO RELACIONADAS</t>
  </si>
  <si>
    <t xml:space="preserve">    CTA X COBRAR EMPLEADOS-ACCIONISTAS</t>
  </si>
  <si>
    <t xml:space="preserve">     CUENTAS POR COBRAR RELACIONADAS</t>
  </si>
  <si>
    <t xml:space="preserve">     CREDITO TRIBUTARIO</t>
  </si>
  <si>
    <t xml:space="preserve">     CREDITO TRIBUTARIO IVA</t>
  </si>
  <si>
    <t xml:space="preserve">     ANTICIPO A PROVEEDORES</t>
  </si>
  <si>
    <t xml:space="preserve">     ANTICIPO GASTOS DE VIAJE</t>
  </si>
  <si>
    <t xml:space="preserve">     INVENTARIO BODEGA</t>
  </si>
  <si>
    <t xml:space="preserve">     IMPORTACIONES  EN  TRANSITO</t>
  </si>
  <si>
    <t xml:space="preserve">     PROPIEDAD PLANTA Y EQUIPO</t>
  </si>
  <si>
    <t xml:space="preserve">     DEPRECIACION ACUMULADA</t>
  </si>
  <si>
    <t xml:space="preserve">    OTROS ACTIVOS   </t>
  </si>
  <si>
    <t xml:space="preserve">     CAPITAL</t>
  </si>
  <si>
    <t xml:space="preserve">     APORTES  FUTURAS CAPITALIZACIONES</t>
  </si>
  <si>
    <t xml:space="preserve">     RESULTADOS</t>
  </si>
  <si>
    <t xml:space="preserve">     VENTAS GUAYAQUIL</t>
  </si>
  <si>
    <t xml:space="preserve">     OTROS ING. OPERAT. GYE</t>
  </si>
  <si>
    <t xml:space="preserve">     COSTO</t>
  </si>
  <si>
    <t xml:space="preserve">     COSTO  MANO DE  OBRA</t>
  </si>
  <si>
    <t xml:space="preserve">     COSTO MANTENIMIENTO</t>
  </si>
  <si>
    <t xml:space="preserve">     COSTO RENTA DE EQUIPOS</t>
  </si>
  <si>
    <t xml:space="preserve">     USAR</t>
  </si>
  <si>
    <t xml:space="preserve">     IVA POR PAGAR</t>
  </si>
  <si>
    <t xml:space="preserve">     RETENCIONES EN FUENTE X PAGAR</t>
  </si>
  <si>
    <t xml:space="preserve">     OBLIGACIONES PATRONALES</t>
  </si>
  <si>
    <t xml:space="preserve">     CUENTAS POR PAGAR DEL PERSONAL</t>
  </si>
  <si>
    <t xml:space="preserve">     CUENTAS POR  PAGAR LOCALES</t>
  </si>
  <si>
    <t xml:space="preserve">     CUENTA POR PAGAR ACCIONISTAS</t>
  </si>
  <si>
    <t xml:space="preserve">     CTA X PAGAR DIVERSAS - RELACIONADAS</t>
  </si>
  <si>
    <t xml:space="preserve">     ANTICIPOS DE CLIENTES</t>
  </si>
  <si>
    <t xml:space="preserve">     DOCUMENTOS POR PAGAR LOCALES</t>
  </si>
  <si>
    <t xml:space="preserve">     POR PAGAR RELACIONADAS L.P.</t>
  </si>
  <si>
    <t xml:space="preserve">    GASTOS DE PERSONAL</t>
  </si>
  <si>
    <t xml:space="preserve">     BENEFICIOS SOCIALES</t>
  </si>
  <si>
    <t xml:space="preserve">     OTROS BENEFICIOS EMPRESARIALES</t>
  </si>
  <si>
    <t xml:space="preserve">     GASTOS GENERALES</t>
  </si>
  <si>
    <t xml:space="preserve">    OTROS INGRESOS</t>
  </si>
  <si>
    <t xml:space="preserve">     OTROS GASTOS</t>
  </si>
  <si>
    <t>Propiedad, planta y equipo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</si>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</sst>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2" fillId="0" borderId="0" xfId="0" applyFont="1"/>
    <xf numFmtId="0" fontId="1" fillId="2" borderId="1" xfId="2" applyBorder="1" applyAlignment="1">
      <alignment horizontal="center" vertical="center"/>
    </xf>
    <xf numFmtId="43" fontId="0" fillId="0" borderId="0" xfId="1" applyFont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43" fontId="0" fillId="0" borderId="2" xfId="1" applyFont="1" applyBorder="1" applyAlignment="1">
      <alignment wrapText="1"/>
    </xf>
    <xf numFmtId="43" fontId="0" fillId="0" borderId="3" xfId="1" applyFont="1" applyBorder="1" applyAlignment="1">
      <alignment wrapText="1"/>
    </xf>
    <xf numFmtId="43" fontId="0" fillId="0" borderId="4" xfId="1" applyFont="1" applyBorder="1" applyAlignment="1">
      <alignment wrapText="1"/>
    </xf>
    <xf numFmtId="49" fontId="0" fillId="0" borderId="2" xfId="0" applyNumberFormat="1" applyBorder="1"/>
    <xf numFmtId="0" fontId="0" fillId="0" borderId="2" xfId="0" applyBorder="1"/>
    <xf numFmtId="49" fontId="0" fillId="0" borderId="3" xfId="0" applyNumberFormat="1" applyBorder="1"/>
    <xf numFmtId="0" fontId="0" fillId="0" borderId="3" xfId="0" applyBorder="1"/>
    <xf numFmtId="49" fontId="0" fillId="0" borderId="4" xfId="0" applyNumberFormat="1" applyBorder="1"/>
    <xf numFmtId="0" fontId="0" fillId="0" borderId="4" xfId="0" applyBorder="1"/>
    <xf numFmtId="49" fontId="0" fillId="0" borderId="3" xfId="0" applyNumberFormat="1" applyBorder="1" applyAlignment="1">
      <alignment wrapText="1"/>
    </xf>
    <xf numFmtId="43" fontId="0" fillId="0" borderId="2" xfId="1" applyFont="1" applyBorder="1"/>
    <xf numFmtId="43" fontId="0" fillId="0" borderId="3" xfId="1" applyFont="1" applyBorder="1"/>
    <xf numFmtId="43" fontId="0" fillId="0" borderId="4" xfId="1" applyFont="1" applyBorder="1"/>
    <xf numFmtId="0" fontId="2" fillId="2" borderId="1" xfId="2" applyFont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0" fontId="2" fillId="0" borderId="3" xfId="0" applyFont="1" applyBorder="1"/>
    <xf numFmtId="0" fontId="0" fillId="2" borderId="1" xfId="2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2" fillId="0" borderId="9" xfId="0" applyFont="1" applyBorder="1"/>
    <xf numFmtId="0" fontId="3" fillId="0" borderId="3" xfId="0" applyFont="1" applyBorder="1" applyAlignment="1">
      <alignment horizontal="right"/>
    </xf>
    <xf numFmtId="0" fontId="0" fillId="0" borderId="3" xfId="0" applyFill="1" applyBorder="1"/>
    <xf numFmtId="0" fontId="2" fillId="0" borderId="2" xfId="0" applyFont="1" applyBorder="1"/>
    <xf numFmtId="0" fontId="2" fillId="0" borderId="4" xfId="0" applyFont="1" applyBorder="1"/>
    <xf numFmtId="0" fontId="0" fillId="0" borderId="2" xfId="0" applyBorder="1" applyAlignment="1">
      <alignment horizontal="left"/>
    </xf>
    <xf numFmtId="15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9" fontId="0" fillId="0" borderId="0" xfId="3" applyFont="1"/>
    <xf numFmtId="9" fontId="1" fillId="2" borderId="1" xfId="3" applyFill="1" applyBorder="1" applyAlignment="1">
      <alignment horizontal="center" vertical="center"/>
    </xf>
    <xf numFmtId="9" fontId="0" fillId="0" borderId="2" xfId="3" applyFont="1" applyBorder="1"/>
    <xf numFmtId="9" fontId="0" fillId="0" borderId="3" xfId="3" applyFont="1" applyBorder="1"/>
    <xf numFmtId="9" fontId="0" fillId="0" borderId="4" xfId="3" applyFont="1" applyBorder="1"/>
    <xf numFmtId="164" fontId="0" fillId="0" borderId="0" xfId="3" applyNumberFormat="1" applyFont="1"/>
    <xf numFmtId="164" fontId="1" fillId="2" borderId="1" xfId="3" applyNumberFormat="1" applyFill="1" applyBorder="1" applyAlignment="1">
      <alignment horizontal="center" vertical="center"/>
    </xf>
    <xf numFmtId="164" fontId="0" fillId="0" borderId="2" xfId="3" applyNumberFormat="1" applyFont="1" applyBorder="1"/>
    <xf numFmtId="164" fontId="0" fillId="0" borderId="3" xfId="3" applyNumberFormat="1" applyFont="1" applyBorder="1"/>
    <xf numFmtId="164" fontId="0" fillId="0" borderId="4" xfId="3" applyNumberFormat="1" applyFont="1" applyBorder="1"/>
    <xf numFmtId="43" fontId="0" fillId="2" borderId="1" xfId="1" applyFont="1" applyFill="1" applyBorder="1" applyAlignment="1">
      <alignment horizontal="center" vertical="center" wrapText="1"/>
    </xf>
    <xf numFmtId="43" fontId="1" fillId="2" borderId="1" xfId="1" applyFill="1" applyBorder="1" applyAlignment="1">
      <alignment horizontal="center" vertical="center" wrapText="1"/>
    </xf>
    <xf numFmtId="43" fontId="2" fillId="0" borderId="0" xfId="1" applyFont="1"/>
    <xf numFmtId="43" fontId="1" fillId="2" borderId="1" xfId="1" applyFill="1" applyBorder="1" applyAlignment="1">
      <alignment horizontal="center" vertical="center"/>
    </xf>
    <xf numFmtId="43" fontId="0" fillId="0" borderId="10" xfId="1" applyFont="1" applyBorder="1"/>
    <xf numFmtId="43" fontId="0" fillId="0" borderId="11" xfId="1" applyFont="1" applyBorder="1"/>
    <xf numFmtId="9" fontId="0" fillId="0" borderId="11" xfId="3" applyFont="1" applyBorder="1"/>
    <xf numFmtId="0" fontId="0" fillId="0" borderId="11" xfId="0" applyBorder="1"/>
    <xf numFmtId="0" fontId="0" fillId="0" borderId="11" xfId="0" applyFill="1" applyBorder="1"/>
    <xf numFmtId="0" fontId="0" fillId="0" borderId="4" xfId="0" applyFill="1" applyBorder="1"/>
    <xf numFmtId="0" fontId="3" fillId="0" borderId="4" xfId="0" applyFont="1" applyBorder="1" applyAlignment="1">
      <alignment horizontal="right"/>
    </xf>
    <xf numFmtId="164" fontId="0" fillId="0" borderId="11" xfId="3" applyNumberFormat="1" applyFont="1" applyBorder="1"/>
    <xf numFmtId="0" fontId="0" fillId="0" borderId="12" xfId="0" applyBorder="1"/>
    <xf numFmtId="0" fontId="2" fillId="0" borderId="10" xfId="0" applyFont="1" applyBorder="1"/>
    <xf numFmtId="0" fontId="2" fillId="0" borderId="13" xfId="0" applyFont="1" applyBorder="1"/>
    <xf numFmtId="164" fontId="0" fillId="0" borderId="10" xfId="3" applyNumberFormat="1" applyFont="1" applyBorder="1"/>
    <xf numFmtId="43" fontId="1" fillId="2" borderId="1" xfId="1" applyFill="1" applyBorder="1" applyAlignment="1">
      <alignment horizontal="center"/>
    </xf>
    <xf numFmtId="0" fontId="1" fillId="2" borderId="1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6" xfId="2" applyBorder="1" applyAlignment="1">
      <alignment horizontal="center"/>
    </xf>
    <xf numFmtId="0" fontId="1" fillId="2" borderId="7" xfId="2" applyBorder="1" applyAlignment="1">
      <alignment horizontal="center"/>
    </xf>
  </cellXfs>
  <cellStyles count="4">
    <cellStyle name="40% - Accent1" xfId="2" builtinId="31"/>
    <cellStyle name="Comma" xfId="1" builtinId="3"/>
    <cellStyle name="Normal" xfId="0" builtinId="0"/>
    <cellStyle name="Percent" xfId="3" builtinId="5"/>
  </cellStyles>
  <dxfs count="13">
    <dxf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numFmt numFmtId="30" formatCode="@"/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9:J134" totalsRowShown="0" headerRowDxfId="12" dataDxfId="10" headerRowBorderDxfId="11">
  <autoFilter ref="A9:J134" xr:uid="{00000000-0009-0000-0100-000002000000}"/>
  <tableColumns count="10">
    <tableColumn id="1" xr3:uid="{00000000-0010-0000-0000-000001000000}" name="Codigo" dataDxfId="9"/>
    <tableColumn id="2" xr3:uid="{00000000-0010-0000-0000-000002000000}" name="Nombre de la Cuenta" dataDxfId="8"/>
    <tableColumn id="3" xr3:uid="{00000000-0010-0000-0000-000003000000}" name="Saldo al _x000a_31-Dic-2019" dataDxfId="7"/>
    <tableColumn id="4" xr3:uid="{00000000-0010-0000-0000-000004000000}" name="Codigo2" dataDxfId="6"/>
    <tableColumn id="5" xr3:uid="{00000000-0010-0000-0000-000005000000}" name="Nombre de la Cuenta2" dataDxfId="5"/>
    <tableColumn id="6" xr3:uid="{00000000-0010-0000-0000-000006000000}" name="Saldo al _x000a_31-Dic-2018" dataDxfId="4"/>
    <tableColumn id="7" xr3:uid="{00000000-0010-0000-0000-000007000000}" name="Grupo" dataDxfId="3"/>
    <tableColumn id="8" xr3:uid="{00000000-0010-0000-0000-000008000000}" name="Subgrupo" dataDxfId="2"/>
    <tableColumn id="9" xr3:uid="{00000000-0010-0000-0000-000009000000}" name="Cuentas Informe" dataDxfId="1"/>
    <tableColumn id="10" xr3:uid="{00000000-0010-0000-0000-00000A000000}" name="Clasificac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34"/>
  <sheetViews>
    <sheetView showGridLines="0" tabSelected="1" zoomScaleNormal="100" zoomScaleSheetLayoutView="100" workbookViewId="0">
      <selection activeCell="B15" sqref="B15"/>
    </sheetView>
  </sheetViews>
  <sheetFormatPr defaultColWidth="35.42578125" defaultRowHeight="15" customHeight="1" x14ac:dyDescent="0.25"/>
  <cols>
    <col min="1" max="1" width="15.85546875" customWidth="1"/>
    <col min="2" max="2" width="45.28515625" customWidth="1"/>
    <col min="3" max="3" width="15.140625" style="6" customWidth="1"/>
    <col min="4" max="4" width="14.5703125" bestFit="1" customWidth="1"/>
    <col min="5" max="5" width="51.140625" customWidth="1"/>
    <col min="6" max="6" width="15.7109375" style="6" bestFit="1" customWidth="1"/>
    <col min="7" max="7" width="12.28515625" customWidth="1"/>
    <col min="8" max="8" width="14" bestFit="1" customWidth="1"/>
    <col min="9" max="9" width="36.28515625" bestFit="1" customWidth="1"/>
    <col min="10" max="10" width="41.42578125" bestFit="1" customWidth="1"/>
  </cols>
  <sheetData>
    <row r="2" spans="1:10" ht="15" customHeight="1" x14ac:dyDescent="0.25">
      <c r="A2" s="32" t="s">
        <v>4</v>
      </c>
      <c r="B2" s="14" t="s">
        <v>8</v>
      </c>
      <c r="I2" s="32" t="s">
        <v>0</v>
      </c>
      <c r="J2" s="34" t="s">
        <v>11</v>
      </c>
    </row>
    <row r="3" spans="1:10" ht="15" customHeight="1" x14ac:dyDescent="0.25">
      <c r="A3" s="25" t="s">
        <v>5</v>
      </c>
      <c r="B3" s="16" t="s">
        <v>9</v>
      </c>
      <c r="I3" s="25" t="s">
        <v>1</v>
      </c>
      <c r="J3" s="35">
        <v>43936</v>
      </c>
    </row>
    <row r="4" spans="1:10" ht="15" customHeight="1" x14ac:dyDescent="0.25">
      <c r="A4" s="25" t="s">
        <v>6</v>
      </c>
      <c r="B4" s="16" t="s">
        <v>2</v>
      </c>
      <c r="I4" s="25" t="s">
        <v>3</v>
      </c>
      <c r="J4" s="36"/>
    </row>
    <row r="5" spans="1:10" ht="15" customHeight="1" x14ac:dyDescent="0.25">
      <c r="A5" s="33" t="s">
        <v>7</v>
      </c>
      <c r="B5" s="18" t="s">
        <v>10</v>
      </c>
      <c r="I5" s="33" t="s">
        <v>1</v>
      </c>
      <c r="J5" s="18"/>
    </row>
    <row r="9" spans="1:10" s="4" customFormat="1" ht="40.5" customHeight="1" x14ac:dyDescent="0.25">
      <c r="A9" s="23" t="s">
        <v>12</v>
      </c>
      <c r="B9" s="23" t="s">
        <v>13</v>
      </c>
      <c r="C9" s="24" t="s">
        <v>28</v>
      </c>
      <c r="D9" s="23" t="s">
        <v>18</v>
      </c>
      <c r="E9" s="23" t="s">
        <v>30</v>
      </c>
      <c r="F9" s="24" t="s">
        <v>29</v>
      </c>
      <c r="G9" s="23" t="s">
        <v>14</v>
      </c>
      <c r="H9" s="23" t="s">
        <v>15</v>
      </c>
      <c r="I9" s="23" t="s">
        <v>16</v>
      </c>
      <c r="J9" s="23" t="s">
        <v>17</v>
      </c>
    </row>
    <row r="10" spans="1:10" ht="15" customHeight="1" x14ac:dyDescent="0.25">
      <c r="A10" s="13" t="s">
        <v>33</v>
      </c>
      <c r="B10" s="14" t="s">
        <v>34</v>
      </c>
      <c r="C10" s="20">
        <v>500</v>
      </c>
      <c r="D10" s="7" t="s">
        <v>33</v>
      </c>
      <c r="E10" s="7" t="s">
        <v>34</v>
      </c>
      <c r="F10" s="10">
        <v>500</v>
      </c>
      <c r="G10" s="7" t="s">
        <v>281</v>
      </c>
      <c r="H10" s="7" t="s">
        <v>287</v>
      </c>
      <c r="I10" s="16" t="s">
        <v>305</v>
      </c>
      <c r="J10" s="16" t="s">
        <v>328</v>
      </c>
    </row>
    <row r="11" spans="1:10" ht="15" customHeight="1" x14ac:dyDescent="0.25">
      <c r="A11" s="15" t="s">
        <v>35</v>
      </c>
      <c r="B11" s="16" t="s">
        <v>36</v>
      </c>
      <c r="C11" s="21">
        <v>1392.29</v>
      </c>
      <c r="D11" s="8" t="s">
        <v>35</v>
      </c>
      <c r="E11" s="8" t="s">
        <v>36</v>
      </c>
      <c r="F11" s="11">
        <v>0</v>
      </c>
      <c r="G11" s="8" t="s">
        <v>281</v>
      </c>
      <c r="H11" s="8" t="s">
        <v>287</v>
      </c>
      <c r="I11" s="16" t="s">
        <v>305</v>
      </c>
      <c r="J11" s="16" t="s">
        <v>329</v>
      </c>
    </row>
    <row r="12" spans="1:10" ht="15" customHeight="1" x14ac:dyDescent="0.25">
      <c r="A12" s="15" t="s">
        <v>37</v>
      </c>
      <c r="B12" s="16" t="s">
        <v>38</v>
      </c>
      <c r="C12" s="21">
        <v>5949.8</v>
      </c>
      <c r="D12" s="8" t="s">
        <v>37</v>
      </c>
      <c r="E12" s="8" t="s">
        <v>38</v>
      </c>
      <c r="F12" s="11">
        <v>3524.63</v>
      </c>
      <c r="G12" s="8" t="s">
        <v>281</v>
      </c>
      <c r="H12" s="8" t="s">
        <v>287</v>
      </c>
      <c r="I12" s="16" t="s">
        <v>305</v>
      </c>
      <c r="J12" s="16" t="s">
        <v>329</v>
      </c>
    </row>
    <row r="13" spans="1:10" ht="15" customHeight="1" x14ac:dyDescent="0.25">
      <c r="A13" s="15" t="s">
        <v>39</v>
      </c>
      <c r="B13" s="16" t="s">
        <v>40</v>
      </c>
      <c r="C13" s="21">
        <v>179895.1</v>
      </c>
      <c r="D13" s="8" t="s">
        <v>39</v>
      </c>
      <c r="E13" s="8" t="s">
        <v>40</v>
      </c>
      <c r="F13" s="11">
        <v>139244.6</v>
      </c>
      <c r="G13" s="8" t="s">
        <v>281</v>
      </c>
      <c r="H13" s="8" t="s">
        <v>287</v>
      </c>
      <c r="I13" s="16" t="s">
        <v>306</v>
      </c>
      <c r="J13" s="16" t="s">
        <v>330</v>
      </c>
    </row>
    <row r="14" spans="1:10" ht="15" customHeight="1" x14ac:dyDescent="0.25">
      <c r="A14" s="15" t="s">
        <v>247</v>
      </c>
      <c r="B14" s="16" t="s">
        <v>144</v>
      </c>
      <c r="C14" s="21">
        <v>1696400</v>
      </c>
      <c r="D14" s="8"/>
      <c r="E14" s="8"/>
      <c r="F14" s="11"/>
      <c r="G14" s="8" t="s">
        <v>281</v>
      </c>
      <c r="H14" s="8" t="s">
        <v>287</v>
      </c>
      <c r="I14" s="16" t="s">
        <v>307</v>
      </c>
      <c r="J14" s="16" t="s">
        <v>332</v>
      </c>
    </row>
    <row r="15" spans="1:10" ht="15" customHeight="1" x14ac:dyDescent="0.25">
      <c r="A15" s="15" t="s">
        <v>41</v>
      </c>
      <c r="B15" s="16" t="s">
        <v>42</v>
      </c>
      <c r="C15" s="21">
        <v>109.4</v>
      </c>
      <c r="D15" s="8" t="s">
        <v>41</v>
      </c>
      <c r="E15" s="8" t="s">
        <v>42</v>
      </c>
      <c r="F15" s="11">
        <v>559.4</v>
      </c>
      <c r="G15" s="8" t="s">
        <v>281</v>
      </c>
      <c r="H15" s="8" t="s">
        <v>287</v>
      </c>
      <c r="I15" s="16" t="s">
        <v>307</v>
      </c>
      <c r="J15" s="16" t="s">
        <v>331</v>
      </c>
    </row>
    <row r="16" spans="1:10" ht="15" customHeight="1" x14ac:dyDescent="0.25">
      <c r="A16" s="15" t="s">
        <v>43</v>
      </c>
      <c r="B16" s="16" t="s">
        <v>44</v>
      </c>
      <c r="C16" s="21">
        <v>0</v>
      </c>
      <c r="D16" s="8" t="s">
        <v>43</v>
      </c>
      <c r="E16" s="8" t="s">
        <v>44</v>
      </c>
      <c r="F16" s="11">
        <v>0</v>
      </c>
      <c r="G16" s="8" t="s">
        <v>281</v>
      </c>
      <c r="H16" s="8" t="s">
        <v>287</v>
      </c>
      <c r="I16" s="16" t="s">
        <v>308</v>
      </c>
      <c r="J16" s="16" t="s">
        <v>333</v>
      </c>
    </row>
    <row r="17" spans="1:10" ht="15" customHeight="1" x14ac:dyDescent="0.25">
      <c r="A17" s="15" t="s">
        <v>45</v>
      </c>
      <c r="B17" s="16" t="s">
        <v>46</v>
      </c>
      <c r="C17" s="21">
        <v>0</v>
      </c>
      <c r="D17" s="8" t="s">
        <v>45</v>
      </c>
      <c r="E17" s="8" t="s">
        <v>46</v>
      </c>
      <c r="F17" s="11">
        <v>0</v>
      </c>
      <c r="G17" s="8" t="s">
        <v>281</v>
      </c>
      <c r="H17" s="8" t="s">
        <v>287</v>
      </c>
      <c r="I17" s="16" t="s">
        <v>308</v>
      </c>
      <c r="J17" s="16" t="s">
        <v>333</v>
      </c>
    </row>
    <row r="18" spans="1:10" ht="15" customHeight="1" x14ac:dyDescent="0.25">
      <c r="A18" s="15" t="s">
        <v>47</v>
      </c>
      <c r="B18" s="16" t="s">
        <v>48</v>
      </c>
      <c r="C18" s="21">
        <v>21276.28</v>
      </c>
      <c r="D18" s="8" t="s">
        <v>47</v>
      </c>
      <c r="E18" s="8" t="s">
        <v>48</v>
      </c>
      <c r="F18" s="11">
        <v>6202.04</v>
      </c>
      <c r="G18" s="8" t="s">
        <v>281</v>
      </c>
      <c r="H18" s="8" t="s">
        <v>287</v>
      </c>
      <c r="I18" s="16" t="s">
        <v>308</v>
      </c>
      <c r="J18" s="16" t="s">
        <v>333</v>
      </c>
    </row>
    <row r="19" spans="1:10" ht="15" customHeight="1" x14ac:dyDescent="0.25">
      <c r="A19" s="19"/>
      <c r="B19" s="8"/>
      <c r="C19" s="11"/>
      <c r="D19" s="8" t="s">
        <v>49</v>
      </c>
      <c r="E19" s="8" t="s">
        <v>50</v>
      </c>
      <c r="F19" s="11">
        <v>0</v>
      </c>
      <c r="G19" s="8" t="s">
        <v>281</v>
      </c>
      <c r="H19" s="8" t="s">
        <v>287</v>
      </c>
      <c r="I19" s="16" t="s">
        <v>308</v>
      </c>
      <c r="J19" s="16" t="s">
        <v>333</v>
      </c>
    </row>
    <row r="20" spans="1:10" ht="15" customHeight="1" x14ac:dyDescent="0.25">
      <c r="A20" s="19"/>
      <c r="B20" s="8"/>
      <c r="C20" s="11"/>
      <c r="D20" s="8" t="s">
        <v>51</v>
      </c>
      <c r="E20" s="8" t="s">
        <v>52</v>
      </c>
      <c r="F20" s="11">
        <v>0</v>
      </c>
      <c r="G20" s="8" t="s">
        <v>281</v>
      </c>
      <c r="H20" s="8" t="s">
        <v>287</v>
      </c>
      <c r="I20" s="16" t="s">
        <v>308</v>
      </c>
      <c r="J20" s="16" t="s">
        <v>334</v>
      </c>
    </row>
    <row r="21" spans="1:10" ht="15" customHeight="1" x14ac:dyDescent="0.25">
      <c r="A21" s="19"/>
      <c r="B21" s="8"/>
      <c r="C21" s="11"/>
      <c r="D21" s="8" t="s">
        <v>53</v>
      </c>
      <c r="E21" s="8" t="s">
        <v>54</v>
      </c>
      <c r="F21" s="11">
        <v>0</v>
      </c>
      <c r="G21" s="8" t="s">
        <v>281</v>
      </c>
      <c r="H21" s="8" t="s">
        <v>287</v>
      </c>
      <c r="I21" s="16" t="s">
        <v>308</v>
      </c>
      <c r="J21" s="16" t="s">
        <v>334</v>
      </c>
    </row>
    <row r="22" spans="1:10" ht="15" customHeight="1" x14ac:dyDescent="0.25">
      <c r="A22" s="19"/>
      <c r="B22" s="8"/>
      <c r="C22" s="11"/>
      <c r="D22" s="8" t="s">
        <v>55</v>
      </c>
      <c r="E22" s="8" t="s">
        <v>56</v>
      </c>
      <c r="F22" s="11">
        <v>0</v>
      </c>
      <c r="G22" s="8" t="s">
        <v>281</v>
      </c>
      <c r="H22" s="8" t="s">
        <v>287</v>
      </c>
      <c r="I22" s="16" t="s">
        <v>308</v>
      </c>
      <c r="J22" s="16" t="s">
        <v>334</v>
      </c>
    </row>
    <row r="23" spans="1:10" ht="15" customHeight="1" x14ac:dyDescent="0.25">
      <c r="A23" s="15" t="s">
        <v>57</v>
      </c>
      <c r="B23" s="16" t="s">
        <v>58</v>
      </c>
      <c r="C23" s="21">
        <v>279415.87</v>
      </c>
      <c r="D23" s="8" t="s">
        <v>57</v>
      </c>
      <c r="E23" s="8" t="s">
        <v>58</v>
      </c>
      <c r="F23" s="11">
        <v>282349.24</v>
      </c>
      <c r="G23" s="8" t="s">
        <v>281</v>
      </c>
      <c r="H23" s="8" t="s">
        <v>287</v>
      </c>
      <c r="I23" s="16" t="s">
        <v>308</v>
      </c>
      <c r="J23" s="16" t="s">
        <v>334</v>
      </c>
    </row>
    <row r="24" spans="1:10" ht="15" customHeight="1" x14ac:dyDescent="0.25">
      <c r="A24" s="15" t="s">
        <v>59</v>
      </c>
      <c r="B24" s="16" t="s">
        <v>60</v>
      </c>
      <c r="C24" s="21">
        <v>0</v>
      </c>
      <c r="D24" s="8" t="s">
        <v>59</v>
      </c>
      <c r="E24" s="8" t="s">
        <v>60</v>
      </c>
      <c r="F24" s="11">
        <v>0</v>
      </c>
      <c r="G24" s="8" t="s">
        <v>281</v>
      </c>
      <c r="H24" s="8" t="s">
        <v>287</v>
      </c>
      <c r="I24" s="16" t="s">
        <v>308</v>
      </c>
      <c r="J24" s="16" t="s">
        <v>334</v>
      </c>
    </row>
    <row r="25" spans="1:10" ht="15" customHeight="1" x14ac:dyDescent="0.25">
      <c r="A25" s="15" t="s">
        <v>61</v>
      </c>
      <c r="B25" s="16" t="s">
        <v>62</v>
      </c>
      <c r="C25" s="21">
        <v>0</v>
      </c>
      <c r="D25" s="8" t="s">
        <v>61</v>
      </c>
      <c r="E25" s="8" t="s">
        <v>62</v>
      </c>
      <c r="F25" s="11">
        <v>0</v>
      </c>
      <c r="G25" s="8" t="s">
        <v>281</v>
      </c>
      <c r="H25" s="8" t="s">
        <v>287</v>
      </c>
      <c r="I25" s="16" t="s">
        <v>308</v>
      </c>
      <c r="J25" s="16" t="s">
        <v>334</v>
      </c>
    </row>
    <row r="26" spans="1:10" ht="15" customHeight="1" x14ac:dyDescent="0.25">
      <c r="A26" s="19" t="s">
        <v>63</v>
      </c>
      <c r="B26" s="8" t="s">
        <v>64</v>
      </c>
      <c r="C26" s="11">
        <v>990</v>
      </c>
      <c r="D26" s="8" t="s">
        <v>63</v>
      </c>
      <c r="E26" s="8" t="s">
        <v>64</v>
      </c>
      <c r="F26" s="11">
        <v>2158.1999999999998</v>
      </c>
      <c r="G26" s="8" t="s">
        <v>281</v>
      </c>
      <c r="H26" s="8" t="s">
        <v>287</v>
      </c>
      <c r="I26" s="16" t="s">
        <v>306</v>
      </c>
      <c r="J26" s="16" t="s">
        <v>335</v>
      </c>
    </row>
    <row r="27" spans="1:10" ht="15" customHeight="1" x14ac:dyDescent="0.25">
      <c r="A27" s="19" t="s">
        <v>65</v>
      </c>
      <c r="B27" s="8" t="s">
        <v>66</v>
      </c>
      <c r="C27" s="11">
        <v>29.97</v>
      </c>
      <c r="D27" s="8" t="s">
        <v>65</v>
      </c>
      <c r="E27" s="8" t="s">
        <v>66</v>
      </c>
      <c r="F27" s="11">
        <v>31.58</v>
      </c>
      <c r="G27" s="8" t="s">
        <v>281</v>
      </c>
      <c r="H27" s="8" t="s">
        <v>287</v>
      </c>
      <c r="I27" s="16" t="s">
        <v>306</v>
      </c>
      <c r="J27" s="16" t="s">
        <v>335</v>
      </c>
    </row>
    <row r="28" spans="1:10" ht="15" customHeight="1" x14ac:dyDescent="0.25">
      <c r="A28" s="19" t="s">
        <v>67</v>
      </c>
      <c r="B28" s="8" t="s">
        <v>68</v>
      </c>
      <c r="C28" s="11">
        <v>994.75</v>
      </c>
      <c r="D28" s="8" t="s">
        <v>67</v>
      </c>
      <c r="E28" s="8" t="s">
        <v>68</v>
      </c>
      <c r="F28" s="11">
        <v>994.75</v>
      </c>
      <c r="G28" s="8" t="s">
        <v>281</v>
      </c>
      <c r="H28" s="8" t="s">
        <v>287</v>
      </c>
      <c r="I28" s="16" t="s">
        <v>306</v>
      </c>
      <c r="J28" s="16" t="s">
        <v>335</v>
      </c>
    </row>
    <row r="29" spans="1:10" ht="15" customHeight="1" x14ac:dyDescent="0.25">
      <c r="A29" s="19"/>
      <c r="B29" s="8"/>
      <c r="C29" s="11"/>
      <c r="D29" s="8" t="s">
        <v>69</v>
      </c>
      <c r="E29" s="8" t="s">
        <v>70</v>
      </c>
      <c r="F29" s="11">
        <v>750</v>
      </c>
      <c r="G29" s="8" t="s">
        <v>281</v>
      </c>
      <c r="H29" s="8" t="s">
        <v>287</v>
      </c>
      <c r="I29" s="16" t="s">
        <v>306</v>
      </c>
      <c r="J29" s="16" t="s">
        <v>335</v>
      </c>
    </row>
    <row r="30" spans="1:10" ht="15" customHeight="1" x14ac:dyDescent="0.25">
      <c r="A30" s="19" t="s">
        <v>71</v>
      </c>
      <c r="B30" s="8" t="s">
        <v>72</v>
      </c>
      <c r="C30" s="11">
        <v>35.99</v>
      </c>
      <c r="D30" s="8" t="s">
        <v>71</v>
      </c>
      <c r="E30" s="8" t="s">
        <v>72</v>
      </c>
      <c r="F30" s="11">
        <v>316.83</v>
      </c>
      <c r="G30" s="8" t="s">
        <v>281</v>
      </c>
      <c r="H30" s="8" t="s">
        <v>287</v>
      </c>
      <c r="I30" s="16" t="s">
        <v>306</v>
      </c>
      <c r="J30" s="16" t="s">
        <v>335</v>
      </c>
    </row>
    <row r="31" spans="1:10" ht="15" customHeight="1" x14ac:dyDescent="0.25">
      <c r="A31" s="19" t="s">
        <v>75</v>
      </c>
      <c r="B31" s="8" t="s">
        <v>76</v>
      </c>
      <c r="C31" s="11">
        <v>2049.19</v>
      </c>
      <c r="D31" s="8" t="s">
        <v>73</v>
      </c>
      <c r="E31" s="8" t="s">
        <v>74</v>
      </c>
      <c r="F31" s="11">
        <v>750</v>
      </c>
      <c r="G31" s="8" t="s">
        <v>281</v>
      </c>
      <c r="H31" s="8" t="s">
        <v>287</v>
      </c>
      <c r="I31" s="16" t="s">
        <v>306</v>
      </c>
      <c r="J31" s="16" t="s">
        <v>335</v>
      </c>
    </row>
    <row r="32" spans="1:10" ht="15" customHeight="1" x14ac:dyDescent="0.25">
      <c r="A32" s="19"/>
      <c r="B32" s="8"/>
      <c r="C32" s="11"/>
      <c r="D32" s="8" t="s">
        <v>75</v>
      </c>
      <c r="E32" s="8" t="s">
        <v>76</v>
      </c>
      <c r="F32" s="11">
        <v>2049.19</v>
      </c>
      <c r="G32" s="8" t="s">
        <v>281</v>
      </c>
      <c r="H32" s="8" t="s">
        <v>287</v>
      </c>
      <c r="I32" s="16" t="s">
        <v>306</v>
      </c>
      <c r="J32" s="16" t="s">
        <v>335</v>
      </c>
    </row>
    <row r="33" spans="1:10" ht="15" customHeight="1" x14ac:dyDescent="0.25">
      <c r="A33" s="19"/>
      <c r="B33" s="8"/>
      <c r="C33" s="11"/>
      <c r="D33" s="8" t="s">
        <v>77</v>
      </c>
      <c r="E33" s="8" t="s">
        <v>78</v>
      </c>
      <c r="F33" s="11">
        <v>1.29</v>
      </c>
      <c r="G33" s="8" t="s">
        <v>281</v>
      </c>
      <c r="H33" s="8" t="s">
        <v>287</v>
      </c>
      <c r="I33" s="16" t="s">
        <v>306</v>
      </c>
      <c r="J33" s="16" t="s">
        <v>335</v>
      </c>
    </row>
    <row r="34" spans="1:10" ht="15" customHeight="1" x14ac:dyDescent="0.25">
      <c r="A34" s="19" t="s">
        <v>79</v>
      </c>
      <c r="B34" s="8" t="s">
        <v>80</v>
      </c>
      <c r="C34" s="11">
        <v>2.6</v>
      </c>
      <c r="D34" s="8" t="s">
        <v>79</v>
      </c>
      <c r="E34" s="8" t="s">
        <v>80</v>
      </c>
      <c r="F34" s="11">
        <v>2.6</v>
      </c>
      <c r="G34" s="8" t="s">
        <v>281</v>
      </c>
      <c r="H34" s="8" t="s">
        <v>287</v>
      </c>
      <c r="I34" s="16" t="s">
        <v>306</v>
      </c>
      <c r="J34" s="16" t="s">
        <v>335</v>
      </c>
    </row>
    <row r="35" spans="1:10" ht="15" customHeight="1" x14ac:dyDescent="0.25">
      <c r="A35" s="19" t="s">
        <v>248</v>
      </c>
      <c r="B35" s="8" t="s">
        <v>249</v>
      </c>
      <c r="C35" s="11">
        <v>1677.7</v>
      </c>
      <c r="D35" s="8"/>
      <c r="E35" s="8"/>
      <c r="F35" s="11"/>
      <c r="G35" s="8" t="s">
        <v>281</v>
      </c>
      <c r="H35" s="8" t="s">
        <v>287</v>
      </c>
      <c r="I35" s="16" t="s">
        <v>306</v>
      </c>
      <c r="J35" s="16" t="s">
        <v>335</v>
      </c>
    </row>
    <row r="36" spans="1:10" ht="15" customHeight="1" x14ac:dyDescent="0.25">
      <c r="A36" s="19" t="s">
        <v>81</v>
      </c>
      <c r="B36" s="8" t="s">
        <v>82</v>
      </c>
      <c r="C36" s="11">
        <v>771.87</v>
      </c>
      <c r="D36" s="8" t="s">
        <v>81</v>
      </c>
      <c r="E36" s="8" t="s">
        <v>82</v>
      </c>
      <c r="F36" s="11">
        <v>771.87</v>
      </c>
      <c r="G36" s="8" t="s">
        <v>281</v>
      </c>
      <c r="H36" s="8" t="s">
        <v>287</v>
      </c>
      <c r="I36" s="16" t="s">
        <v>306</v>
      </c>
      <c r="J36" s="16" t="s">
        <v>336</v>
      </c>
    </row>
    <row r="37" spans="1:10" ht="15" customHeight="1" x14ac:dyDescent="0.25">
      <c r="A37" s="19" t="s">
        <v>83</v>
      </c>
      <c r="B37" s="8" t="s">
        <v>84</v>
      </c>
      <c r="C37" s="11">
        <v>1157.6300000000001</v>
      </c>
      <c r="D37" s="8" t="s">
        <v>83</v>
      </c>
      <c r="E37" s="8" t="s">
        <v>84</v>
      </c>
      <c r="F37" s="11">
        <v>877.4</v>
      </c>
      <c r="G37" s="8" t="s">
        <v>281</v>
      </c>
      <c r="H37" s="8" t="s">
        <v>287</v>
      </c>
      <c r="I37" s="16" t="s">
        <v>306</v>
      </c>
      <c r="J37" s="16" t="s">
        <v>336</v>
      </c>
    </row>
    <row r="38" spans="1:10" ht="15" customHeight="1" x14ac:dyDescent="0.25">
      <c r="A38" s="19" t="s">
        <v>85</v>
      </c>
      <c r="B38" s="8" t="s">
        <v>86</v>
      </c>
      <c r="C38" s="11">
        <v>2700</v>
      </c>
      <c r="D38" s="8" t="s">
        <v>85</v>
      </c>
      <c r="E38" s="8" t="s">
        <v>86</v>
      </c>
      <c r="F38" s="11">
        <v>1400</v>
      </c>
      <c r="G38" s="8" t="s">
        <v>281</v>
      </c>
      <c r="H38" s="8" t="s">
        <v>287</v>
      </c>
      <c r="I38" s="16" t="s">
        <v>306</v>
      </c>
      <c r="J38" s="16" t="s">
        <v>336</v>
      </c>
    </row>
    <row r="39" spans="1:10" ht="15" customHeight="1" x14ac:dyDescent="0.25">
      <c r="A39" s="19" t="s">
        <v>87</v>
      </c>
      <c r="B39" s="8" t="s">
        <v>88</v>
      </c>
      <c r="C39" s="11">
        <v>108.12</v>
      </c>
      <c r="D39" s="8" t="s">
        <v>87</v>
      </c>
      <c r="E39" s="8" t="s">
        <v>88</v>
      </c>
      <c r="F39" s="11">
        <v>349.53</v>
      </c>
      <c r="G39" s="8" t="s">
        <v>281</v>
      </c>
      <c r="H39" s="8" t="s">
        <v>287</v>
      </c>
      <c r="I39" s="16" t="s">
        <v>306</v>
      </c>
      <c r="J39" s="16" t="s">
        <v>336</v>
      </c>
    </row>
    <row r="40" spans="1:10" ht="15" customHeight="1" x14ac:dyDescent="0.25">
      <c r="A40" s="19" t="s">
        <v>89</v>
      </c>
      <c r="B40" s="8" t="s">
        <v>90</v>
      </c>
      <c r="C40" s="11">
        <v>3223.07</v>
      </c>
      <c r="D40" s="8" t="s">
        <v>89</v>
      </c>
      <c r="E40" s="8" t="s">
        <v>90</v>
      </c>
      <c r="F40" s="11">
        <v>2534.9499999999998</v>
      </c>
      <c r="G40" s="8" t="s">
        <v>281</v>
      </c>
      <c r="H40" s="8" t="s">
        <v>287</v>
      </c>
      <c r="I40" s="16" t="s">
        <v>306</v>
      </c>
      <c r="J40" s="16" t="s">
        <v>336</v>
      </c>
    </row>
    <row r="41" spans="1:10" ht="15" customHeight="1" x14ac:dyDescent="0.25">
      <c r="A41" s="19" t="s">
        <v>91</v>
      </c>
      <c r="B41" s="8" t="s">
        <v>92</v>
      </c>
      <c r="C41" s="11">
        <v>0</v>
      </c>
      <c r="D41" s="8" t="s">
        <v>91</v>
      </c>
      <c r="E41" s="8" t="s">
        <v>92</v>
      </c>
      <c r="F41" s="11">
        <v>790</v>
      </c>
      <c r="G41" s="8" t="s">
        <v>281</v>
      </c>
      <c r="H41" s="8" t="s">
        <v>287</v>
      </c>
      <c r="I41" s="16" t="s">
        <v>306</v>
      </c>
      <c r="J41" s="16" t="s">
        <v>336</v>
      </c>
    </row>
    <row r="42" spans="1:10" ht="15" customHeight="1" x14ac:dyDescent="0.25">
      <c r="A42" s="19" t="s">
        <v>250</v>
      </c>
      <c r="B42" s="8" t="s">
        <v>251</v>
      </c>
      <c r="C42" s="11">
        <v>2000</v>
      </c>
      <c r="D42" s="8"/>
      <c r="E42" s="8"/>
      <c r="F42" s="11"/>
      <c r="G42" s="8" t="s">
        <v>281</v>
      </c>
      <c r="H42" s="8" t="s">
        <v>287</v>
      </c>
      <c r="I42" s="16" t="s">
        <v>306</v>
      </c>
      <c r="J42" s="16" t="s">
        <v>336</v>
      </c>
    </row>
    <row r="43" spans="1:10" ht="15" customHeight="1" x14ac:dyDescent="0.25">
      <c r="A43" s="19" t="s">
        <v>93</v>
      </c>
      <c r="B43" s="8" t="s">
        <v>94</v>
      </c>
      <c r="C43" s="11">
        <v>124.24</v>
      </c>
      <c r="D43" s="8" t="s">
        <v>93</v>
      </c>
      <c r="E43" s="8" t="s">
        <v>94</v>
      </c>
      <c r="F43" s="11">
        <v>-6353.42</v>
      </c>
      <c r="G43" s="8" t="s">
        <v>281</v>
      </c>
      <c r="H43" s="8" t="s">
        <v>287</v>
      </c>
      <c r="I43" s="16" t="s">
        <v>309</v>
      </c>
      <c r="J43" s="16" t="s">
        <v>337</v>
      </c>
    </row>
    <row r="44" spans="1:10" ht="15" customHeight="1" x14ac:dyDescent="0.25">
      <c r="A44" s="19" t="s">
        <v>95</v>
      </c>
      <c r="B44" s="8" t="s">
        <v>96</v>
      </c>
      <c r="C44" s="11">
        <v>520510.42</v>
      </c>
      <c r="D44" s="8" t="s">
        <v>95</v>
      </c>
      <c r="E44" s="8" t="s">
        <v>96</v>
      </c>
      <c r="F44" s="11">
        <v>505264.18</v>
      </c>
      <c r="G44" s="8" t="s">
        <v>281</v>
      </c>
      <c r="H44" s="8" t="s">
        <v>287</v>
      </c>
      <c r="I44" s="16" t="s">
        <v>309</v>
      </c>
      <c r="J44" s="16" t="s">
        <v>337</v>
      </c>
    </row>
    <row r="45" spans="1:10" ht="15" customHeight="1" x14ac:dyDescent="0.25">
      <c r="A45" s="19" t="s">
        <v>252</v>
      </c>
      <c r="B45" s="8" t="s">
        <v>253</v>
      </c>
      <c r="C45" s="11">
        <v>4084.44</v>
      </c>
      <c r="D45" s="8"/>
      <c r="E45" s="8"/>
      <c r="F45" s="11"/>
      <c r="G45" s="8" t="s">
        <v>281</v>
      </c>
      <c r="H45" s="8" t="s">
        <v>287</v>
      </c>
      <c r="I45" s="16" t="s">
        <v>309</v>
      </c>
      <c r="J45" s="16" t="s">
        <v>338</v>
      </c>
    </row>
    <row r="46" spans="1:10" ht="15" customHeight="1" x14ac:dyDescent="0.25">
      <c r="A46" s="19" t="s">
        <v>97</v>
      </c>
      <c r="B46" s="8" t="s">
        <v>98</v>
      </c>
      <c r="C46" s="11">
        <v>1232945.5900000001</v>
      </c>
      <c r="D46" s="8" t="s">
        <v>97</v>
      </c>
      <c r="E46" s="8" t="s">
        <v>98</v>
      </c>
      <c r="F46" s="11">
        <v>1232945.5900000001</v>
      </c>
      <c r="G46" s="8" t="s">
        <v>281</v>
      </c>
      <c r="H46" s="8" t="s">
        <v>288</v>
      </c>
      <c r="I46" s="16" t="s">
        <v>368</v>
      </c>
      <c r="J46" s="16" t="s">
        <v>339</v>
      </c>
    </row>
    <row r="47" spans="1:10" ht="15" customHeight="1" x14ac:dyDescent="0.25">
      <c r="A47" s="19" t="s">
        <v>254</v>
      </c>
      <c r="B47" s="8" t="s">
        <v>255</v>
      </c>
      <c r="C47" s="11">
        <v>969.03</v>
      </c>
      <c r="D47" s="8"/>
      <c r="E47" s="8"/>
      <c r="F47" s="11"/>
      <c r="G47" s="8" t="s">
        <v>281</v>
      </c>
      <c r="H47" s="8" t="s">
        <v>288</v>
      </c>
      <c r="I47" s="16" t="s">
        <v>368</v>
      </c>
      <c r="J47" s="16" t="s">
        <v>339</v>
      </c>
    </row>
    <row r="48" spans="1:10" ht="15" customHeight="1" x14ac:dyDescent="0.25">
      <c r="A48" s="19" t="s">
        <v>99</v>
      </c>
      <c r="B48" s="8" t="s">
        <v>100</v>
      </c>
      <c r="C48" s="11">
        <v>111062.26</v>
      </c>
      <c r="D48" s="8" t="s">
        <v>99</v>
      </c>
      <c r="E48" s="8" t="s">
        <v>100</v>
      </c>
      <c r="F48" s="11">
        <v>110423.23</v>
      </c>
      <c r="G48" s="8" t="s">
        <v>281</v>
      </c>
      <c r="H48" s="8" t="s">
        <v>288</v>
      </c>
      <c r="I48" s="16" t="s">
        <v>368</v>
      </c>
      <c r="J48" s="16" t="s">
        <v>339</v>
      </c>
    </row>
    <row r="49" spans="1:10" ht="15" customHeight="1" x14ac:dyDescent="0.25">
      <c r="A49" s="19" t="s">
        <v>101</v>
      </c>
      <c r="B49" s="8" t="s">
        <v>102</v>
      </c>
      <c r="C49" s="11">
        <v>-303153.63</v>
      </c>
      <c r="D49" s="8" t="s">
        <v>101</v>
      </c>
      <c r="E49" s="8" t="s">
        <v>102</v>
      </c>
      <c r="F49" s="11">
        <v>-179859.07</v>
      </c>
      <c r="G49" s="8" t="s">
        <v>281</v>
      </c>
      <c r="H49" s="8" t="s">
        <v>288</v>
      </c>
      <c r="I49" s="16" t="s">
        <v>368</v>
      </c>
      <c r="J49" s="16" t="s">
        <v>340</v>
      </c>
    </row>
    <row r="50" spans="1:10" ht="15" customHeight="1" x14ac:dyDescent="0.25">
      <c r="A50" s="19" t="s">
        <v>103</v>
      </c>
      <c r="B50" s="8" t="s">
        <v>104</v>
      </c>
      <c r="C50" s="11">
        <v>-14738.27</v>
      </c>
      <c r="D50" s="8" t="s">
        <v>103</v>
      </c>
      <c r="E50" s="8" t="s">
        <v>104</v>
      </c>
      <c r="F50" s="11">
        <v>-2330.1999999999998</v>
      </c>
      <c r="G50" s="8" t="s">
        <v>281</v>
      </c>
      <c r="H50" s="8" t="s">
        <v>288</v>
      </c>
      <c r="I50" s="16" t="s">
        <v>368</v>
      </c>
      <c r="J50" s="16" t="s">
        <v>340</v>
      </c>
    </row>
    <row r="51" spans="1:10" ht="15" customHeight="1" x14ac:dyDescent="0.25">
      <c r="A51" s="19"/>
      <c r="B51" s="8"/>
      <c r="C51" s="11"/>
      <c r="D51" s="8" t="s">
        <v>105</v>
      </c>
      <c r="E51" s="8" t="s">
        <v>106</v>
      </c>
      <c r="F51" s="11">
        <v>2963500</v>
      </c>
      <c r="G51" s="8" t="s">
        <v>281</v>
      </c>
      <c r="H51" s="8" t="s">
        <v>288</v>
      </c>
      <c r="I51" s="16" t="s">
        <v>304</v>
      </c>
      <c r="J51" s="16" t="s">
        <v>341</v>
      </c>
    </row>
    <row r="52" spans="1:10" ht="15" customHeight="1" x14ac:dyDescent="0.25">
      <c r="A52" s="19"/>
      <c r="B52" s="8"/>
      <c r="C52" s="11"/>
      <c r="D52" s="8" t="s">
        <v>107</v>
      </c>
      <c r="E52" s="8" t="s">
        <v>108</v>
      </c>
      <c r="F52" s="11">
        <v>0</v>
      </c>
      <c r="G52" s="8" t="s">
        <v>282</v>
      </c>
      <c r="H52" s="8" t="s">
        <v>287</v>
      </c>
      <c r="I52" s="16" t="s">
        <v>313</v>
      </c>
      <c r="J52" s="16" t="s">
        <v>352</v>
      </c>
    </row>
    <row r="53" spans="1:10" ht="15" customHeight="1" x14ac:dyDescent="0.25">
      <c r="A53" s="19"/>
      <c r="B53" s="8"/>
      <c r="C53" s="11"/>
      <c r="D53" s="8" t="s">
        <v>109</v>
      </c>
      <c r="E53" s="8" t="s">
        <v>110</v>
      </c>
      <c r="F53" s="11">
        <v>0</v>
      </c>
      <c r="G53" s="8" t="s">
        <v>282</v>
      </c>
      <c r="H53" s="8" t="s">
        <v>287</v>
      </c>
      <c r="I53" s="16" t="s">
        <v>313</v>
      </c>
      <c r="J53" s="16" t="s">
        <v>352</v>
      </c>
    </row>
    <row r="54" spans="1:10" ht="15" customHeight="1" x14ac:dyDescent="0.25">
      <c r="A54" s="19" t="s">
        <v>111</v>
      </c>
      <c r="B54" s="8" t="s">
        <v>112</v>
      </c>
      <c r="C54" s="11">
        <v>0</v>
      </c>
      <c r="D54" s="8" t="s">
        <v>111</v>
      </c>
      <c r="E54" s="8" t="s">
        <v>112</v>
      </c>
      <c r="F54" s="11">
        <v>0</v>
      </c>
      <c r="G54" s="8" t="s">
        <v>282</v>
      </c>
      <c r="H54" s="8" t="s">
        <v>287</v>
      </c>
      <c r="I54" s="16" t="s">
        <v>313</v>
      </c>
      <c r="J54" s="16" t="s">
        <v>352</v>
      </c>
    </row>
    <row r="55" spans="1:10" ht="15" customHeight="1" x14ac:dyDescent="0.25">
      <c r="A55" s="19" t="s">
        <v>113</v>
      </c>
      <c r="B55" s="8" t="s">
        <v>114</v>
      </c>
      <c r="C55" s="11">
        <v>-150</v>
      </c>
      <c r="D55" s="8" t="s">
        <v>113</v>
      </c>
      <c r="E55" s="8" t="s">
        <v>114</v>
      </c>
      <c r="F55" s="11">
        <v>-1548.98</v>
      </c>
      <c r="G55" s="8" t="s">
        <v>282</v>
      </c>
      <c r="H55" s="8" t="s">
        <v>287</v>
      </c>
      <c r="I55" s="16" t="s">
        <v>313</v>
      </c>
      <c r="J55" s="16" t="s">
        <v>352</v>
      </c>
    </row>
    <row r="56" spans="1:10" ht="15" customHeight="1" x14ac:dyDescent="0.25">
      <c r="A56" s="19" t="s">
        <v>115</v>
      </c>
      <c r="B56" s="8" t="s">
        <v>116</v>
      </c>
      <c r="C56" s="11">
        <v>0</v>
      </c>
      <c r="D56" s="8" t="s">
        <v>115</v>
      </c>
      <c r="E56" s="8" t="s">
        <v>116</v>
      </c>
      <c r="F56" s="11">
        <v>0</v>
      </c>
      <c r="G56" s="8" t="s">
        <v>282</v>
      </c>
      <c r="H56" s="8" t="s">
        <v>287</v>
      </c>
      <c r="I56" s="16" t="s">
        <v>313</v>
      </c>
      <c r="J56" s="16" t="s">
        <v>352</v>
      </c>
    </row>
    <row r="57" spans="1:10" ht="15" customHeight="1" x14ac:dyDescent="0.25">
      <c r="A57" s="19" t="s">
        <v>117</v>
      </c>
      <c r="B57" s="8" t="s">
        <v>118</v>
      </c>
      <c r="C57" s="11">
        <v>0</v>
      </c>
      <c r="D57" s="8" t="s">
        <v>117</v>
      </c>
      <c r="E57" s="8" t="s">
        <v>118</v>
      </c>
      <c r="F57" s="11">
        <v>0</v>
      </c>
      <c r="G57" s="8" t="s">
        <v>282</v>
      </c>
      <c r="H57" s="8" t="s">
        <v>287</v>
      </c>
      <c r="I57" s="16" t="s">
        <v>313</v>
      </c>
      <c r="J57" s="16" t="s">
        <v>353</v>
      </c>
    </row>
    <row r="58" spans="1:10" ht="15" customHeight="1" x14ac:dyDescent="0.25">
      <c r="A58" s="19" t="s">
        <v>119</v>
      </c>
      <c r="B58" s="8" t="s">
        <v>120</v>
      </c>
      <c r="C58" s="11">
        <v>0</v>
      </c>
      <c r="D58" s="8" t="s">
        <v>119</v>
      </c>
      <c r="E58" s="8" t="s">
        <v>120</v>
      </c>
      <c r="F58" s="11">
        <v>0</v>
      </c>
      <c r="G58" s="8" t="s">
        <v>282</v>
      </c>
      <c r="H58" s="8" t="s">
        <v>287</v>
      </c>
      <c r="I58" s="16" t="s">
        <v>313</v>
      </c>
      <c r="J58" s="16" t="s">
        <v>353</v>
      </c>
    </row>
    <row r="59" spans="1:10" ht="15" customHeight="1" x14ac:dyDescent="0.25">
      <c r="A59" s="19"/>
      <c r="B59" s="8"/>
      <c r="C59" s="11"/>
      <c r="D59" s="8" t="s">
        <v>121</v>
      </c>
      <c r="E59" s="8" t="s">
        <v>122</v>
      </c>
      <c r="F59" s="11">
        <v>0</v>
      </c>
      <c r="G59" s="8" t="s">
        <v>282</v>
      </c>
      <c r="H59" s="8" t="s">
        <v>287</v>
      </c>
      <c r="I59" s="16" t="s">
        <v>313</v>
      </c>
      <c r="J59" s="16" t="s">
        <v>353</v>
      </c>
    </row>
    <row r="60" spans="1:10" ht="15" customHeight="1" x14ac:dyDescent="0.25">
      <c r="A60" s="19" t="s">
        <v>123</v>
      </c>
      <c r="B60" s="8" t="s">
        <v>124</v>
      </c>
      <c r="C60" s="11">
        <v>0</v>
      </c>
      <c r="D60" s="8" t="s">
        <v>123</v>
      </c>
      <c r="E60" s="8" t="s">
        <v>124</v>
      </c>
      <c r="F60" s="11">
        <v>0</v>
      </c>
      <c r="G60" s="8" t="s">
        <v>282</v>
      </c>
      <c r="H60" s="8" t="s">
        <v>287</v>
      </c>
      <c r="I60" s="16" t="s">
        <v>313</v>
      </c>
      <c r="J60" s="16" t="s">
        <v>353</v>
      </c>
    </row>
    <row r="61" spans="1:10" ht="15" customHeight="1" x14ac:dyDescent="0.25">
      <c r="A61" s="19" t="s">
        <v>256</v>
      </c>
      <c r="B61" s="8" t="s">
        <v>257</v>
      </c>
      <c r="C61" s="11">
        <v>-328357.77</v>
      </c>
      <c r="D61" s="8"/>
      <c r="E61" s="8"/>
      <c r="F61" s="11"/>
      <c r="G61" s="8" t="s">
        <v>282</v>
      </c>
      <c r="H61" s="8" t="s">
        <v>287</v>
      </c>
      <c r="I61" s="16" t="s">
        <v>313</v>
      </c>
      <c r="J61" s="16" t="s">
        <v>353</v>
      </c>
    </row>
    <row r="62" spans="1:10" ht="15" customHeight="1" x14ac:dyDescent="0.25">
      <c r="A62" s="19" t="s">
        <v>125</v>
      </c>
      <c r="B62" s="8" t="s">
        <v>126</v>
      </c>
      <c r="C62" s="11">
        <v>-31.49</v>
      </c>
      <c r="D62" s="8" t="s">
        <v>125</v>
      </c>
      <c r="E62" s="8" t="s">
        <v>126</v>
      </c>
      <c r="F62" s="11">
        <v>-1920.01</v>
      </c>
      <c r="G62" s="8" t="s">
        <v>282</v>
      </c>
      <c r="H62" s="8" t="s">
        <v>287</v>
      </c>
      <c r="I62" s="16" t="s">
        <v>313</v>
      </c>
      <c r="J62" s="16" t="s">
        <v>353</v>
      </c>
    </row>
    <row r="63" spans="1:10" ht="15" customHeight="1" x14ac:dyDescent="0.25">
      <c r="A63" s="19" t="s">
        <v>127</v>
      </c>
      <c r="B63" s="8" t="s">
        <v>128</v>
      </c>
      <c r="C63" s="11">
        <v>-3297.44</v>
      </c>
      <c r="D63" s="8" t="s">
        <v>127</v>
      </c>
      <c r="E63" s="8" t="s">
        <v>128</v>
      </c>
      <c r="F63" s="11">
        <v>0</v>
      </c>
      <c r="G63" s="8" t="s">
        <v>282</v>
      </c>
      <c r="H63" s="8" t="s">
        <v>287</v>
      </c>
      <c r="I63" s="16" t="s">
        <v>312</v>
      </c>
      <c r="J63" s="16" t="s">
        <v>354</v>
      </c>
    </row>
    <row r="64" spans="1:10" ht="15" customHeight="1" x14ac:dyDescent="0.25">
      <c r="A64" s="19" t="s">
        <v>129</v>
      </c>
      <c r="B64" s="8" t="s">
        <v>130</v>
      </c>
      <c r="C64" s="11">
        <v>-1116.07</v>
      </c>
      <c r="D64" s="8" t="s">
        <v>129</v>
      </c>
      <c r="E64" s="8" t="s">
        <v>130</v>
      </c>
      <c r="F64" s="11">
        <v>-365.56</v>
      </c>
      <c r="G64" s="8" t="s">
        <v>282</v>
      </c>
      <c r="H64" s="8" t="s">
        <v>287</v>
      </c>
      <c r="I64" s="16" t="s">
        <v>312</v>
      </c>
      <c r="J64" s="16" t="s">
        <v>354</v>
      </c>
    </row>
    <row r="65" spans="1:10" ht="15" customHeight="1" x14ac:dyDescent="0.25">
      <c r="A65" s="19" t="s">
        <v>131</v>
      </c>
      <c r="B65" s="8" t="s">
        <v>132</v>
      </c>
      <c r="C65" s="11">
        <v>-1073.0899999999999</v>
      </c>
      <c r="D65" s="8" t="s">
        <v>131</v>
      </c>
      <c r="E65" s="8" t="s">
        <v>132</v>
      </c>
      <c r="F65" s="11">
        <v>-862.7</v>
      </c>
      <c r="G65" s="8" t="s">
        <v>282</v>
      </c>
      <c r="H65" s="8" t="s">
        <v>287</v>
      </c>
      <c r="I65" s="16" t="s">
        <v>312</v>
      </c>
      <c r="J65" s="16" t="s">
        <v>354</v>
      </c>
    </row>
    <row r="66" spans="1:10" ht="15" customHeight="1" x14ac:dyDescent="0.25">
      <c r="A66" s="19" t="s">
        <v>133</v>
      </c>
      <c r="B66" s="8" t="s">
        <v>134</v>
      </c>
      <c r="C66" s="11">
        <v>-11423.99</v>
      </c>
      <c r="D66" s="8" t="s">
        <v>133</v>
      </c>
      <c r="E66" s="8" t="s">
        <v>134</v>
      </c>
      <c r="F66" s="11">
        <v>-4735.74</v>
      </c>
      <c r="G66" s="8" t="s">
        <v>282</v>
      </c>
      <c r="H66" s="8" t="s">
        <v>287</v>
      </c>
      <c r="I66" s="16" t="s">
        <v>312</v>
      </c>
      <c r="J66" s="16" t="s">
        <v>354</v>
      </c>
    </row>
    <row r="67" spans="1:10" ht="15" customHeight="1" x14ac:dyDescent="0.25">
      <c r="A67" s="19" t="s">
        <v>135</v>
      </c>
      <c r="B67" s="8" t="s">
        <v>136</v>
      </c>
      <c r="C67" s="11">
        <v>-1994.79</v>
      </c>
      <c r="D67" s="8" t="s">
        <v>135</v>
      </c>
      <c r="E67" s="8" t="s">
        <v>136</v>
      </c>
      <c r="F67" s="11">
        <v>-1995.08</v>
      </c>
      <c r="G67" s="8" t="s">
        <v>282</v>
      </c>
      <c r="H67" s="8" t="s">
        <v>287</v>
      </c>
      <c r="I67" s="16" t="s">
        <v>312</v>
      </c>
      <c r="J67" s="16" t="s">
        <v>354</v>
      </c>
    </row>
    <row r="68" spans="1:10" ht="15" customHeight="1" x14ac:dyDescent="0.25">
      <c r="A68" s="19" t="s">
        <v>137</v>
      </c>
      <c r="B68" s="8" t="s">
        <v>138</v>
      </c>
      <c r="C68" s="11">
        <v>-591.61</v>
      </c>
      <c r="D68" s="8" t="s">
        <v>137</v>
      </c>
      <c r="E68" s="8" t="s">
        <v>138</v>
      </c>
      <c r="F68" s="11">
        <v>0</v>
      </c>
      <c r="G68" s="8" t="s">
        <v>282</v>
      </c>
      <c r="H68" s="8" t="s">
        <v>287</v>
      </c>
      <c r="I68" s="16" t="s">
        <v>312</v>
      </c>
      <c r="J68" s="16" t="s">
        <v>354</v>
      </c>
    </row>
    <row r="69" spans="1:10" ht="15" customHeight="1" x14ac:dyDescent="0.25">
      <c r="A69" s="19" t="s">
        <v>139</v>
      </c>
      <c r="B69" s="8" t="s">
        <v>140</v>
      </c>
      <c r="C69" s="11">
        <v>-489.73</v>
      </c>
      <c r="D69" s="8" t="s">
        <v>139</v>
      </c>
      <c r="E69" s="8" t="s">
        <v>140</v>
      </c>
      <c r="F69" s="11">
        <v>-108.1</v>
      </c>
      <c r="G69" s="8" t="s">
        <v>282</v>
      </c>
      <c r="H69" s="8" t="s">
        <v>287</v>
      </c>
      <c r="I69" s="16" t="s">
        <v>312</v>
      </c>
      <c r="J69" s="16" t="s">
        <v>354</v>
      </c>
    </row>
    <row r="70" spans="1:10" ht="15" customHeight="1" x14ac:dyDescent="0.25">
      <c r="A70" s="19" t="s">
        <v>258</v>
      </c>
      <c r="B70" s="8" t="s">
        <v>259</v>
      </c>
      <c r="C70" s="11">
        <v>-231781.95</v>
      </c>
      <c r="D70" s="8"/>
      <c r="E70" s="8"/>
      <c r="F70" s="11"/>
      <c r="G70" s="8" t="s">
        <v>282</v>
      </c>
      <c r="H70" s="8" t="s">
        <v>287</v>
      </c>
      <c r="I70" s="16" t="s">
        <v>312</v>
      </c>
      <c r="J70" s="16" t="s">
        <v>354</v>
      </c>
    </row>
    <row r="71" spans="1:10" ht="15" customHeight="1" x14ac:dyDescent="0.25">
      <c r="A71" s="19" t="s">
        <v>141</v>
      </c>
      <c r="B71" s="8" t="s">
        <v>142</v>
      </c>
      <c r="C71" s="11">
        <v>-11700.6</v>
      </c>
      <c r="D71" s="8" t="s">
        <v>141</v>
      </c>
      <c r="E71" s="8" t="s">
        <v>142</v>
      </c>
      <c r="F71" s="11">
        <v>-147634.16</v>
      </c>
      <c r="G71" s="8" t="s">
        <v>282</v>
      </c>
      <c r="H71" s="8" t="s">
        <v>287</v>
      </c>
      <c r="I71" s="16" t="s">
        <v>311</v>
      </c>
      <c r="J71" s="16" t="s">
        <v>356</v>
      </c>
    </row>
    <row r="72" spans="1:10" ht="15" customHeight="1" x14ac:dyDescent="0.25">
      <c r="A72" s="19" t="s">
        <v>260</v>
      </c>
      <c r="B72" s="8" t="s">
        <v>261</v>
      </c>
      <c r="C72" s="11">
        <v>-137.5</v>
      </c>
      <c r="D72" s="8"/>
      <c r="E72" s="8"/>
      <c r="F72" s="11"/>
      <c r="G72" s="8" t="s">
        <v>282</v>
      </c>
      <c r="H72" s="8" t="s">
        <v>287</v>
      </c>
      <c r="I72" s="16" t="s">
        <v>311</v>
      </c>
      <c r="J72" s="16" t="s">
        <v>355</v>
      </c>
    </row>
    <row r="73" spans="1:10" ht="15" customHeight="1" x14ac:dyDescent="0.25">
      <c r="A73" s="19" t="s">
        <v>262</v>
      </c>
      <c r="B73" s="8" t="s">
        <v>263</v>
      </c>
      <c r="C73" s="11">
        <v>-2500</v>
      </c>
      <c r="D73" s="8"/>
      <c r="E73" s="8"/>
      <c r="F73" s="11"/>
      <c r="G73" s="8" t="s">
        <v>282</v>
      </c>
      <c r="H73" s="8" t="s">
        <v>287</v>
      </c>
      <c r="I73" s="16" t="s">
        <v>311</v>
      </c>
      <c r="J73" s="16" t="s">
        <v>357</v>
      </c>
    </row>
    <row r="74" spans="1:10" ht="15" customHeight="1" x14ac:dyDescent="0.25">
      <c r="A74" s="19" t="s">
        <v>143</v>
      </c>
      <c r="B74" s="8" t="s">
        <v>144</v>
      </c>
      <c r="C74" s="11">
        <v>-10913.38</v>
      </c>
      <c r="D74" s="8" t="s">
        <v>143</v>
      </c>
      <c r="E74" s="8" t="s">
        <v>144</v>
      </c>
      <c r="F74" s="11">
        <v>-6330.5</v>
      </c>
      <c r="G74" s="8" t="s">
        <v>282</v>
      </c>
      <c r="H74" s="8" t="s">
        <v>287</v>
      </c>
      <c r="I74" s="16" t="s">
        <v>311</v>
      </c>
      <c r="J74" s="16" t="s">
        <v>358</v>
      </c>
    </row>
    <row r="75" spans="1:10" ht="15" customHeight="1" x14ac:dyDescent="0.25">
      <c r="A75" s="19" t="s">
        <v>264</v>
      </c>
      <c r="B75" s="8" t="s">
        <v>265</v>
      </c>
      <c r="C75" s="11">
        <v>-4870</v>
      </c>
      <c r="D75" s="8"/>
      <c r="E75" s="8"/>
      <c r="F75" s="11"/>
      <c r="G75" s="8" t="s">
        <v>282</v>
      </c>
      <c r="H75" s="8" t="s">
        <v>287</v>
      </c>
      <c r="I75" s="16" t="s">
        <v>311</v>
      </c>
      <c r="J75" s="16" t="s">
        <v>358</v>
      </c>
    </row>
    <row r="76" spans="1:10" ht="15" customHeight="1" x14ac:dyDescent="0.25">
      <c r="A76" s="19" t="s">
        <v>145</v>
      </c>
      <c r="B76" s="8" t="s">
        <v>146</v>
      </c>
      <c r="C76" s="11">
        <v>-65608.05</v>
      </c>
      <c r="D76" s="8" t="s">
        <v>145</v>
      </c>
      <c r="E76" s="8" t="s">
        <v>146</v>
      </c>
      <c r="F76" s="11">
        <v>-36596.53</v>
      </c>
      <c r="G76" s="8" t="s">
        <v>282</v>
      </c>
      <c r="H76" s="8" t="s">
        <v>287</v>
      </c>
      <c r="I76" s="16" t="s">
        <v>311</v>
      </c>
      <c r="J76" s="16" t="s">
        <v>359</v>
      </c>
    </row>
    <row r="77" spans="1:10" ht="15" customHeight="1" x14ac:dyDescent="0.25">
      <c r="A77" s="19" t="s">
        <v>266</v>
      </c>
      <c r="B77" s="8" t="s">
        <v>267</v>
      </c>
      <c r="C77" s="11">
        <v>-1085.4100000000001</v>
      </c>
      <c r="D77" s="19" t="s">
        <v>266</v>
      </c>
      <c r="E77" s="8" t="s">
        <v>267</v>
      </c>
      <c r="F77" s="11">
        <v>-1085.4100000000001</v>
      </c>
      <c r="G77" s="8" t="s">
        <v>282</v>
      </c>
      <c r="H77" s="8" t="s">
        <v>287</v>
      </c>
      <c r="I77" s="16" t="s">
        <v>310</v>
      </c>
      <c r="J77" s="16" t="s">
        <v>360</v>
      </c>
    </row>
    <row r="78" spans="1:10" ht="15" customHeight="1" x14ac:dyDescent="0.25">
      <c r="A78" s="19" t="s">
        <v>147</v>
      </c>
      <c r="B78" s="8" t="s">
        <v>148</v>
      </c>
      <c r="C78" s="11">
        <v>-1269327.24</v>
      </c>
      <c r="D78" s="8" t="s">
        <v>147</v>
      </c>
      <c r="E78" s="8" t="s">
        <v>148</v>
      </c>
      <c r="F78" s="11">
        <v>-4045175.58</v>
      </c>
      <c r="G78" s="8" t="s">
        <v>282</v>
      </c>
      <c r="H78" s="8" t="s">
        <v>288</v>
      </c>
      <c r="I78" s="16" t="s">
        <v>314</v>
      </c>
      <c r="J78" s="16" t="s">
        <v>361</v>
      </c>
    </row>
    <row r="79" spans="1:10" ht="15" customHeight="1" x14ac:dyDescent="0.25">
      <c r="A79" s="19" t="s">
        <v>149</v>
      </c>
      <c r="B79" s="8" t="s">
        <v>150</v>
      </c>
      <c r="C79" s="11">
        <v>-800</v>
      </c>
      <c r="D79" s="8" t="s">
        <v>149</v>
      </c>
      <c r="E79" s="8" t="s">
        <v>150</v>
      </c>
      <c r="F79" s="11">
        <v>-800</v>
      </c>
      <c r="G79" s="8" t="s">
        <v>283</v>
      </c>
      <c r="H79" s="8" t="s">
        <v>283</v>
      </c>
      <c r="I79" s="16" t="s">
        <v>315</v>
      </c>
      <c r="J79" s="16" t="s">
        <v>342</v>
      </c>
    </row>
    <row r="80" spans="1:10" ht="15" customHeight="1" x14ac:dyDescent="0.25">
      <c r="A80" s="19" t="s">
        <v>151</v>
      </c>
      <c r="B80" s="8" t="s">
        <v>152</v>
      </c>
      <c r="C80" s="11">
        <v>-1833417.66</v>
      </c>
      <c r="D80" s="8" t="s">
        <v>151</v>
      </c>
      <c r="E80" s="8" t="s">
        <v>152</v>
      </c>
      <c r="F80" s="11">
        <v>-1833417.66</v>
      </c>
      <c r="G80" s="8" t="s">
        <v>283</v>
      </c>
      <c r="H80" s="8" t="s">
        <v>283</v>
      </c>
      <c r="I80" s="16" t="s">
        <v>316</v>
      </c>
      <c r="J80" s="16" t="s">
        <v>343</v>
      </c>
    </row>
    <row r="81" spans="1:10" ht="15" customHeight="1" x14ac:dyDescent="0.25">
      <c r="A81" s="19" t="s">
        <v>268</v>
      </c>
      <c r="B81" s="8" t="s">
        <v>269</v>
      </c>
      <c r="C81" s="11">
        <v>600165.37</v>
      </c>
      <c r="D81" s="8"/>
      <c r="E81" s="8"/>
      <c r="F81" s="11"/>
      <c r="G81" s="8" t="s">
        <v>283</v>
      </c>
      <c r="H81" s="8" t="s">
        <v>283</v>
      </c>
      <c r="I81" s="16" t="s">
        <v>318</v>
      </c>
      <c r="J81" s="16" t="s">
        <v>344</v>
      </c>
    </row>
    <row r="82" spans="1:10" ht="15" customHeight="1" x14ac:dyDescent="0.25">
      <c r="A82" s="19" t="s">
        <v>153</v>
      </c>
      <c r="B82" s="8" t="s">
        <v>154</v>
      </c>
      <c r="C82" s="11">
        <v>413091.99</v>
      </c>
      <c r="D82" s="8" t="s">
        <v>153</v>
      </c>
      <c r="E82" s="8" t="s">
        <v>154</v>
      </c>
      <c r="F82" s="11">
        <v>412662.23</v>
      </c>
      <c r="G82" s="8" t="s">
        <v>283</v>
      </c>
      <c r="H82" s="8" t="s">
        <v>283</v>
      </c>
      <c r="I82" s="16" t="s">
        <v>318</v>
      </c>
      <c r="J82" s="16" t="s">
        <v>344</v>
      </c>
    </row>
    <row r="83" spans="1:10" ht="15" customHeight="1" x14ac:dyDescent="0.25">
      <c r="A83" s="19" t="s">
        <v>155</v>
      </c>
      <c r="B83" s="8" t="s">
        <v>156</v>
      </c>
      <c r="C83" s="11">
        <v>-749764.92</v>
      </c>
      <c r="D83" s="8" t="s">
        <v>155</v>
      </c>
      <c r="E83" s="8" t="s">
        <v>156</v>
      </c>
      <c r="F83" s="11">
        <v>-261368.17</v>
      </c>
      <c r="G83" s="8" t="s">
        <v>284</v>
      </c>
      <c r="H83" s="8" t="s">
        <v>284</v>
      </c>
      <c r="I83" s="16" t="s">
        <v>319</v>
      </c>
      <c r="J83" s="16" t="s">
        <v>345</v>
      </c>
    </row>
    <row r="84" spans="1:10" ht="15" customHeight="1" x14ac:dyDescent="0.25">
      <c r="A84" s="19" t="s">
        <v>270</v>
      </c>
      <c r="B84" s="8" t="s">
        <v>271</v>
      </c>
      <c r="C84" s="11">
        <v>-1696400</v>
      </c>
      <c r="D84" s="8"/>
      <c r="E84" s="8"/>
      <c r="F84" s="11"/>
      <c r="G84" s="8" t="s">
        <v>284</v>
      </c>
      <c r="H84" s="8" t="s">
        <v>284</v>
      </c>
      <c r="I84" s="16" t="s">
        <v>319</v>
      </c>
      <c r="J84" s="16" t="s">
        <v>346</v>
      </c>
    </row>
    <row r="85" spans="1:10" ht="15" customHeight="1" x14ac:dyDescent="0.25">
      <c r="A85" s="19" t="s">
        <v>157</v>
      </c>
      <c r="B85" s="8" t="s">
        <v>158</v>
      </c>
      <c r="C85" s="11">
        <v>145894.67000000001</v>
      </c>
      <c r="D85" s="8" t="s">
        <v>157</v>
      </c>
      <c r="E85" s="8" t="s">
        <v>158</v>
      </c>
      <c r="F85" s="11">
        <v>152856.03</v>
      </c>
      <c r="G85" s="8" t="s">
        <v>285</v>
      </c>
      <c r="H85" s="8" t="s">
        <v>285</v>
      </c>
      <c r="I85" s="16" t="s">
        <v>320</v>
      </c>
      <c r="J85" s="16" t="s">
        <v>347</v>
      </c>
    </row>
    <row r="86" spans="1:10" ht="15" customHeight="1" x14ac:dyDescent="0.25">
      <c r="A86" s="19" t="s">
        <v>159</v>
      </c>
      <c r="B86" s="8" t="s">
        <v>160</v>
      </c>
      <c r="C86" s="11">
        <v>52762.03</v>
      </c>
      <c r="D86" s="8" t="s">
        <v>159</v>
      </c>
      <c r="E86" s="8" t="s">
        <v>160</v>
      </c>
      <c r="F86" s="11">
        <v>115097.85</v>
      </c>
      <c r="G86" s="8" t="s">
        <v>285</v>
      </c>
      <c r="H86" s="8" t="s">
        <v>285</v>
      </c>
      <c r="I86" s="16" t="s">
        <v>320</v>
      </c>
      <c r="J86" s="16" t="s">
        <v>348</v>
      </c>
    </row>
    <row r="87" spans="1:10" ht="15" customHeight="1" x14ac:dyDescent="0.25">
      <c r="A87" s="19" t="s">
        <v>161</v>
      </c>
      <c r="B87" s="8" t="s">
        <v>162</v>
      </c>
      <c r="C87" s="11">
        <v>19070.689999999999</v>
      </c>
      <c r="D87" s="8" t="s">
        <v>161</v>
      </c>
      <c r="E87" s="8" t="s">
        <v>162</v>
      </c>
      <c r="F87" s="11">
        <v>10330</v>
      </c>
      <c r="G87" s="8" t="s">
        <v>285</v>
      </c>
      <c r="H87" s="8" t="s">
        <v>285</v>
      </c>
      <c r="I87" s="16" t="s">
        <v>320</v>
      </c>
      <c r="J87" s="16" t="s">
        <v>349</v>
      </c>
    </row>
    <row r="88" spans="1:10" ht="15" customHeight="1" x14ac:dyDescent="0.25">
      <c r="A88" s="19" t="s">
        <v>163</v>
      </c>
      <c r="B88" s="8" t="s">
        <v>164</v>
      </c>
      <c r="C88" s="11">
        <v>107510.26</v>
      </c>
      <c r="D88" s="8" t="s">
        <v>163</v>
      </c>
      <c r="E88" s="8" t="s">
        <v>164</v>
      </c>
      <c r="F88" s="11">
        <v>123791.29</v>
      </c>
      <c r="G88" s="8" t="s">
        <v>285</v>
      </c>
      <c r="H88" s="8" t="s">
        <v>285</v>
      </c>
      <c r="I88" s="16" t="s">
        <v>320</v>
      </c>
      <c r="J88" s="16" t="s">
        <v>350</v>
      </c>
    </row>
    <row r="89" spans="1:10" ht="15" customHeight="1" x14ac:dyDescent="0.25">
      <c r="A89" s="19" t="s">
        <v>165</v>
      </c>
      <c r="B89" s="8" t="s">
        <v>166</v>
      </c>
      <c r="C89" s="11">
        <v>134303.88</v>
      </c>
      <c r="D89" s="8" t="s">
        <v>165</v>
      </c>
      <c r="E89" s="8" t="s">
        <v>166</v>
      </c>
      <c r="F89" s="11">
        <v>132905.13</v>
      </c>
      <c r="G89" s="8" t="s">
        <v>285</v>
      </c>
      <c r="H89" s="8" t="s">
        <v>285</v>
      </c>
      <c r="I89" s="16" t="s">
        <v>320</v>
      </c>
      <c r="J89" s="16" t="s">
        <v>351</v>
      </c>
    </row>
    <row r="90" spans="1:10" ht="15" customHeight="1" x14ac:dyDescent="0.25">
      <c r="A90" s="19" t="s">
        <v>167</v>
      </c>
      <c r="B90" s="8" t="s">
        <v>168</v>
      </c>
      <c r="C90" s="11">
        <v>109485.59</v>
      </c>
      <c r="D90" s="8" t="s">
        <v>167</v>
      </c>
      <c r="E90" s="8" t="s">
        <v>168</v>
      </c>
      <c r="F90" s="11">
        <v>86124.68</v>
      </c>
      <c r="G90" s="8" t="s">
        <v>286</v>
      </c>
      <c r="H90" s="8" t="s">
        <v>286</v>
      </c>
      <c r="I90" s="16" t="s">
        <v>322</v>
      </c>
      <c r="J90" s="16" t="s">
        <v>362</v>
      </c>
    </row>
    <row r="91" spans="1:10" ht="15" customHeight="1" x14ac:dyDescent="0.25">
      <c r="A91" s="19" t="s">
        <v>169</v>
      </c>
      <c r="B91" s="8" t="s">
        <v>170</v>
      </c>
      <c r="C91" s="11">
        <v>19340.900000000001</v>
      </c>
      <c r="D91" s="8" t="s">
        <v>169</v>
      </c>
      <c r="E91" s="8" t="s">
        <v>170</v>
      </c>
      <c r="F91" s="11">
        <v>14627.41</v>
      </c>
      <c r="G91" s="8" t="s">
        <v>286</v>
      </c>
      <c r="H91" s="8" t="s">
        <v>286</v>
      </c>
      <c r="I91" s="16" t="s">
        <v>322</v>
      </c>
      <c r="J91" s="16" t="s">
        <v>362</v>
      </c>
    </row>
    <row r="92" spans="1:10" ht="15" customHeight="1" x14ac:dyDescent="0.25">
      <c r="A92" s="19" t="s">
        <v>272</v>
      </c>
      <c r="B92" s="8" t="s">
        <v>259</v>
      </c>
      <c r="C92" s="11">
        <v>231781.95</v>
      </c>
      <c r="D92" s="8"/>
      <c r="E92" s="8"/>
      <c r="F92" s="11"/>
      <c r="G92" s="8" t="s">
        <v>286</v>
      </c>
      <c r="H92" s="8" t="s">
        <v>286</v>
      </c>
      <c r="I92" s="16" t="s">
        <v>326</v>
      </c>
      <c r="J92" s="16" t="s">
        <v>362</v>
      </c>
    </row>
    <row r="93" spans="1:10" ht="15" customHeight="1" x14ac:dyDescent="0.25">
      <c r="A93" s="19" t="s">
        <v>171</v>
      </c>
      <c r="B93" s="8" t="s">
        <v>172</v>
      </c>
      <c r="C93" s="11">
        <v>13329.41</v>
      </c>
      <c r="D93" s="8" t="s">
        <v>171</v>
      </c>
      <c r="E93" s="8" t="s">
        <v>172</v>
      </c>
      <c r="F93" s="11">
        <v>8999.5300000000007</v>
      </c>
      <c r="G93" s="8" t="s">
        <v>286</v>
      </c>
      <c r="H93" s="8" t="s">
        <v>286</v>
      </c>
      <c r="I93" s="16" t="s">
        <v>322</v>
      </c>
      <c r="J93" s="16" t="s">
        <v>362</v>
      </c>
    </row>
    <row r="94" spans="1:10" ht="15" customHeight="1" x14ac:dyDescent="0.25">
      <c r="A94" s="19" t="s">
        <v>173</v>
      </c>
      <c r="B94" s="8" t="s">
        <v>174</v>
      </c>
      <c r="C94" s="11">
        <v>12898.03</v>
      </c>
      <c r="D94" s="8" t="s">
        <v>173</v>
      </c>
      <c r="E94" s="8" t="s">
        <v>174</v>
      </c>
      <c r="F94" s="11">
        <v>9018.35</v>
      </c>
      <c r="G94" s="8" t="s">
        <v>286</v>
      </c>
      <c r="H94" s="8" t="s">
        <v>286</v>
      </c>
      <c r="I94" s="16" t="s">
        <v>322</v>
      </c>
      <c r="J94" s="16" t="s">
        <v>363</v>
      </c>
    </row>
    <row r="95" spans="1:10" ht="15" customHeight="1" x14ac:dyDescent="0.25">
      <c r="A95" s="19" t="s">
        <v>175</v>
      </c>
      <c r="B95" s="8" t="s">
        <v>176</v>
      </c>
      <c r="C95" s="11">
        <v>8146.59</v>
      </c>
      <c r="D95" s="8" t="s">
        <v>175</v>
      </c>
      <c r="E95" s="8" t="s">
        <v>176</v>
      </c>
      <c r="F95" s="11">
        <v>6036.15</v>
      </c>
      <c r="G95" s="8" t="s">
        <v>286</v>
      </c>
      <c r="H95" s="8" t="s">
        <v>286</v>
      </c>
      <c r="I95" s="16" t="s">
        <v>322</v>
      </c>
      <c r="J95" s="16" t="s">
        <v>363</v>
      </c>
    </row>
    <row r="96" spans="1:10" ht="15" customHeight="1" x14ac:dyDescent="0.25">
      <c r="A96" s="19" t="s">
        <v>177</v>
      </c>
      <c r="B96" s="8" t="s">
        <v>178</v>
      </c>
      <c r="C96" s="11">
        <v>16017.73</v>
      </c>
      <c r="D96" s="8" t="s">
        <v>177</v>
      </c>
      <c r="E96" s="8" t="s">
        <v>178</v>
      </c>
      <c r="F96" s="11">
        <v>11763.6</v>
      </c>
      <c r="G96" s="8" t="s">
        <v>286</v>
      </c>
      <c r="H96" s="8" t="s">
        <v>286</v>
      </c>
      <c r="I96" s="16" t="s">
        <v>322</v>
      </c>
      <c r="J96" s="16" t="s">
        <v>363</v>
      </c>
    </row>
    <row r="97" spans="1:10" ht="15" customHeight="1" x14ac:dyDescent="0.25">
      <c r="A97" s="19" t="s">
        <v>179</v>
      </c>
      <c r="B97" s="8" t="s">
        <v>180</v>
      </c>
      <c r="C97" s="11">
        <v>1423.78</v>
      </c>
      <c r="D97" s="8" t="s">
        <v>179</v>
      </c>
      <c r="E97" s="8" t="s">
        <v>180</v>
      </c>
      <c r="F97" s="11">
        <v>1091.9000000000001</v>
      </c>
      <c r="G97" s="8" t="s">
        <v>286</v>
      </c>
      <c r="H97" s="8" t="s">
        <v>286</v>
      </c>
      <c r="I97" s="16" t="s">
        <v>322</v>
      </c>
      <c r="J97" s="16" t="s">
        <v>363</v>
      </c>
    </row>
    <row r="98" spans="1:10" ht="15" customHeight="1" x14ac:dyDescent="0.25">
      <c r="A98" s="19" t="s">
        <v>181</v>
      </c>
      <c r="B98" s="8" t="s">
        <v>182</v>
      </c>
      <c r="C98" s="11">
        <v>8582.0499999999993</v>
      </c>
      <c r="D98" s="8" t="s">
        <v>181</v>
      </c>
      <c r="E98" s="8" t="s">
        <v>182</v>
      </c>
      <c r="F98" s="11">
        <v>5546.22</v>
      </c>
      <c r="G98" s="8" t="s">
        <v>286</v>
      </c>
      <c r="H98" s="8" t="s">
        <v>286</v>
      </c>
      <c r="I98" s="16" t="s">
        <v>322</v>
      </c>
      <c r="J98" s="16" t="s">
        <v>363</v>
      </c>
    </row>
    <row r="99" spans="1:10" ht="15" customHeight="1" x14ac:dyDescent="0.25">
      <c r="A99" s="19" t="s">
        <v>183</v>
      </c>
      <c r="B99" s="8" t="s">
        <v>184</v>
      </c>
      <c r="C99" s="11">
        <v>7329.04</v>
      </c>
      <c r="D99" s="8" t="s">
        <v>183</v>
      </c>
      <c r="E99" s="8" t="s">
        <v>184</v>
      </c>
      <c r="F99" s="11">
        <v>3343.76</v>
      </c>
      <c r="G99" s="8" t="s">
        <v>286</v>
      </c>
      <c r="H99" s="8" t="s">
        <v>286</v>
      </c>
      <c r="I99" s="16" t="s">
        <v>322</v>
      </c>
      <c r="J99" s="16" t="s">
        <v>363</v>
      </c>
    </row>
    <row r="100" spans="1:10" ht="15" customHeight="1" x14ac:dyDescent="0.25">
      <c r="A100" s="19" t="s">
        <v>185</v>
      </c>
      <c r="B100" s="8" t="s">
        <v>186</v>
      </c>
      <c r="C100" s="11">
        <v>103.01</v>
      </c>
      <c r="D100" s="8" t="s">
        <v>185</v>
      </c>
      <c r="E100" s="8" t="s">
        <v>186</v>
      </c>
      <c r="F100" s="11">
        <v>1206</v>
      </c>
      <c r="G100" s="8" t="s">
        <v>286</v>
      </c>
      <c r="H100" s="8" t="s">
        <v>286</v>
      </c>
      <c r="I100" s="16" t="s">
        <v>322</v>
      </c>
      <c r="J100" s="16" t="s">
        <v>363</v>
      </c>
    </row>
    <row r="101" spans="1:10" ht="15" customHeight="1" x14ac:dyDescent="0.25">
      <c r="A101" s="19" t="s">
        <v>187</v>
      </c>
      <c r="B101" s="8" t="s">
        <v>188</v>
      </c>
      <c r="C101" s="11">
        <v>755</v>
      </c>
      <c r="D101" s="8" t="s">
        <v>187</v>
      </c>
      <c r="E101" s="8" t="s">
        <v>188</v>
      </c>
      <c r="F101" s="11">
        <v>798.71</v>
      </c>
      <c r="G101" s="8" t="s">
        <v>286</v>
      </c>
      <c r="H101" s="8" t="s">
        <v>286</v>
      </c>
      <c r="I101" s="16" t="s">
        <v>322</v>
      </c>
      <c r="J101" s="16" t="s">
        <v>364</v>
      </c>
    </row>
    <row r="102" spans="1:10" ht="15" customHeight="1" x14ac:dyDescent="0.25">
      <c r="A102" s="19" t="s">
        <v>189</v>
      </c>
      <c r="B102" s="8" t="s">
        <v>190</v>
      </c>
      <c r="C102" s="11">
        <v>15579.75</v>
      </c>
      <c r="D102" s="8" t="s">
        <v>189</v>
      </c>
      <c r="E102" s="8" t="s">
        <v>190</v>
      </c>
      <c r="F102" s="11">
        <v>14410.43</v>
      </c>
      <c r="G102" s="8" t="s">
        <v>286</v>
      </c>
      <c r="H102" s="8" t="s">
        <v>286</v>
      </c>
      <c r="I102" s="16" t="s">
        <v>322</v>
      </c>
      <c r="J102" s="16" t="s">
        <v>364</v>
      </c>
    </row>
    <row r="103" spans="1:10" ht="15" customHeight="1" x14ac:dyDescent="0.25">
      <c r="A103" s="19" t="s">
        <v>191</v>
      </c>
      <c r="B103" s="8" t="s">
        <v>192</v>
      </c>
      <c r="C103" s="11">
        <v>1341.75</v>
      </c>
      <c r="D103" s="8" t="s">
        <v>191</v>
      </c>
      <c r="E103" s="8" t="s">
        <v>192</v>
      </c>
      <c r="F103" s="11">
        <v>2889.03</v>
      </c>
      <c r="G103" s="8" t="s">
        <v>286</v>
      </c>
      <c r="H103" s="8" t="s">
        <v>286</v>
      </c>
      <c r="I103" s="16" t="s">
        <v>322</v>
      </c>
      <c r="J103" s="16" t="s">
        <v>365</v>
      </c>
    </row>
    <row r="104" spans="1:10" ht="15" customHeight="1" x14ac:dyDescent="0.25">
      <c r="A104" s="19" t="s">
        <v>193</v>
      </c>
      <c r="B104" s="8" t="s">
        <v>194</v>
      </c>
      <c r="C104" s="11">
        <v>25968.69</v>
      </c>
      <c r="D104" s="8" t="s">
        <v>193</v>
      </c>
      <c r="E104" s="8" t="s">
        <v>194</v>
      </c>
      <c r="F104" s="11">
        <v>16633.57</v>
      </c>
      <c r="G104" s="8" t="s">
        <v>286</v>
      </c>
      <c r="H104" s="8" t="s">
        <v>286</v>
      </c>
      <c r="I104" s="16" t="s">
        <v>322</v>
      </c>
      <c r="J104" s="16" t="s">
        <v>365</v>
      </c>
    </row>
    <row r="105" spans="1:10" ht="15" customHeight="1" x14ac:dyDescent="0.25">
      <c r="A105" s="19"/>
      <c r="B105" s="8"/>
      <c r="C105" s="11"/>
      <c r="D105" s="8" t="s">
        <v>195</v>
      </c>
      <c r="E105" s="8" t="s">
        <v>196</v>
      </c>
      <c r="F105" s="11">
        <v>600</v>
      </c>
      <c r="G105" s="8" t="s">
        <v>286</v>
      </c>
      <c r="H105" s="8" t="s">
        <v>286</v>
      </c>
      <c r="I105" s="16" t="s">
        <v>322</v>
      </c>
      <c r="J105" s="16" t="s">
        <v>365</v>
      </c>
    </row>
    <row r="106" spans="1:10" ht="15" customHeight="1" x14ac:dyDescent="0.25">
      <c r="A106" s="19" t="s">
        <v>197</v>
      </c>
      <c r="B106" s="8" t="s">
        <v>198</v>
      </c>
      <c r="C106" s="11">
        <v>1931.14</v>
      </c>
      <c r="D106" s="8" t="s">
        <v>197</v>
      </c>
      <c r="E106" s="8" t="s">
        <v>198</v>
      </c>
      <c r="F106" s="11">
        <v>777</v>
      </c>
      <c r="G106" s="8" t="s">
        <v>286</v>
      </c>
      <c r="H106" s="8" t="s">
        <v>286</v>
      </c>
      <c r="I106" s="16" t="s">
        <v>322</v>
      </c>
      <c r="J106" s="16" t="s">
        <v>365</v>
      </c>
    </row>
    <row r="107" spans="1:10" ht="15" customHeight="1" x14ac:dyDescent="0.25">
      <c r="A107" s="19" t="s">
        <v>199</v>
      </c>
      <c r="B107" s="8" t="s">
        <v>200</v>
      </c>
      <c r="C107" s="11">
        <v>3</v>
      </c>
      <c r="D107" s="8" t="s">
        <v>199</v>
      </c>
      <c r="E107" s="8" t="s">
        <v>200</v>
      </c>
      <c r="F107" s="11">
        <v>8</v>
      </c>
      <c r="G107" s="8" t="s">
        <v>286</v>
      </c>
      <c r="H107" s="8" t="s">
        <v>286</v>
      </c>
      <c r="I107" s="16" t="s">
        <v>322</v>
      </c>
      <c r="J107" s="16" t="s">
        <v>365</v>
      </c>
    </row>
    <row r="108" spans="1:10" ht="15" customHeight="1" x14ac:dyDescent="0.25">
      <c r="A108" s="19" t="s">
        <v>201</v>
      </c>
      <c r="B108" s="8" t="s">
        <v>202</v>
      </c>
      <c r="C108" s="11">
        <v>1512.5</v>
      </c>
      <c r="D108" s="8" t="s">
        <v>201</v>
      </c>
      <c r="E108" s="8" t="s">
        <v>202</v>
      </c>
      <c r="F108" s="11">
        <v>2728.5</v>
      </c>
      <c r="G108" s="8" t="s">
        <v>286</v>
      </c>
      <c r="H108" s="8" t="s">
        <v>286</v>
      </c>
      <c r="I108" s="16" t="s">
        <v>322</v>
      </c>
      <c r="J108" s="16" t="s">
        <v>365</v>
      </c>
    </row>
    <row r="109" spans="1:10" ht="15" customHeight="1" x14ac:dyDescent="0.25">
      <c r="A109" s="19" t="s">
        <v>203</v>
      </c>
      <c r="B109" s="8" t="s">
        <v>204</v>
      </c>
      <c r="C109" s="11">
        <v>4146.6000000000004</v>
      </c>
      <c r="D109" s="8" t="s">
        <v>203</v>
      </c>
      <c r="E109" s="8" t="s">
        <v>204</v>
      </c>
      <c r="F109" s="11">
        <v>4360.54</v>
      </c>
      <c r="G109" s="8" t="s">
        <v>286</v>
      </c>
      <c r="H109" s="8" t="s">
        <v>286</v>
      </c>
      <c r="I109" s="16" t="s">
        <v>322</v>
      </c>
      <c r="J109" s="16" t="s">
        <v>365</v>
      </c>
    </row>
    <row r="110" spans="1:10" ht="15" customHeight="1" x14ac:dyDescent="0.25">
      <c r="A110" s="19" t="s">
        <v>273</v>
      </c>
      <c r="B110" s="8" t="s">
        <v>274</v>
      </c>
      <c r="C110" s="11">
        <v>49.28</v>
      </c>
      <c r="D110" s="8"/>
      <c r="E110" s="8"/>
      <c r="F110" s="11"/>
      <c r="G110" s="8" t="s">
        <v>286</v>
      </c>
      <c r="H110" s="8" t="s">
        <v>286</v>
      </c>
      <c r="I110" s="16" t="s">
        <v>322</v>
      </c>
      <c r="J110" s="16" t="s">
        <v>365</v>
      </c>
    </row>
    <row r="111" spans="1:10" ht="15" customHeight="1" x14ac:dyDescent="0.25">
      <c r="A111" s="19" t="s">
        <v>205</v>
      </c>
      <c r="B111" s="8" t="s">
        <v>206</v>
      </c>
      <c r="C111" s="11">
        <v>889.95</v>
      </c>
      <c r="D111" s="8" t="s">
        <v>205</v>
      </c>
      <c r="E111" s="8" t="s">
        <v>206</v>
      </c>
      <c r="F111" s="11">
        <v>1067.73</v>
      </c>
      <c r="G111" s="8" t="s">
        <v>286</v>
      </c>
      <c r="H111" s="8" t="s">
        <v>286</v>
      </c>
      <c r="I111" s="16" t="s">
        <v>322</v>
      </c>
      <c r="J111" s="16" t="s">
        <v>365</v>
      </c>
    </row>
    <row r="112" spans="1:10" ht="15" customHeight="1" x14ac:dyDescent="0.25">
      <c r="A112" s="19" t="s">
        <v>275</v>
      </c>
      <c r="B112" s="8" t="s">
        <v>276</v>
      </c>
      <c r="C112" s="11">
        <v>847.75</v>
      </c>
      <c r="D112" s="8"/>
      <c r="E112" s="8"/>
      <c r="F112" s="11"/>
      <c r="G112" s="8" t="s">
        <v>286</v>
      </c>
      <c r="H112" s="8" t="s">
        <v>286</v>
      </c>
      <c r="I112" s="16" t="s">
        <v>322</v>
      </c>
      <c r="J112" s="16" t="s">
        <v>365</v>
      </c>
    </row>
    <row r="113" spans="1:10" ht="15" customHeight="1" x14ac:dyDescent="0.25">
      <c r="A113" s="19" t="s">
        <v>207</v>
      </c>
      <c r="B113" s="8" t="s">
        <v>208</v>
      </c>
      <c r="C113" s="11">
        <v>62399.9</v>
      </c>
      <c r="D113" s="8" t="s">
        <v>207</v>
      </c>
      <c r="E113" s="8" t="s">
        <v>208</v>
      </c>
      <c r="F113" s="11">
        <v>43902.94</v>
      </c>
      <c r="G113" s="8" t="s">
        <v>286</v>
      </c>
      <c r="H113" s="8" t="s">
        <v>286</v>
      </c>
      <c r="I113" s="16" t="s">
        <v>322</v>
      </c>
      <c r="J113" s="16" t="s">
        <v>365</v>
      </c>
    </row>
    <row r="114" spans="1:10" ht="15" customHeight="1" x14ac:dyDescent="0.25">
      <c r="A114" s="19" t="s">
        <v>209</v>
      </c>
      <c r="B114" s="8" t="s">
        <v>210</v>
      </c>
      <c r="C114" s="11">
        <v>34797.01</v>
      </c>
      <c r="D114" s="8" t="s">
        <v>209</v>
      </c>
      <c r="E114" s="8" t="s">
        <v>210</v>
      </c>
      <c r="F114" s="11">
        <v>5385.77</v>
      </c>
      <c r="G114" s="8" t="s">
        <v>286</v>
      </c>
      <c r="H114" s="8" t="s">
        <v>286</v>
      </c>
      <c r="I114" s="16" t="s">
        <v>322</v>
      </c>
      <c r="J114" s="16" t="s">
        <v>365</v>
      </c>
    </row>
    <row r="115" spans="1:10" ht="15" customHeight="1" x14ac:dyDescent="0.25">
      <c r="A115" s="19" t="s">
        <v>211</v>
      </c>
      <c r="B115" s="8" t="s">
        <v>212</v>
      </c>
      <c r="C115" s="11">
        <v>33000</v>
      </c>
      <c r="D115" s="8" t="s">
        <v>211</v>
      </c>
      <c r="E115" s="8" t="s">
        <v>212</v>
      </c>
      <c r="F115" s="11">
        <v>111.12</v>
      </c>
      <c r="G115" s="8" t="s">
        <v>286</v>
      </c>
      <c r="H115" s="8" t="s">
        <v>286</v>
      </c>
      <c r="I115" s="16" t="s">
        <v>322</v>
      </c>
      <c r="J115" s="16" t="s">
        <v>365</v>
      </c>
    </row>
    <row r="116" spans="1:10" ht="15" customHeight="1" x14ac:dyDescent="0.25">
      <c r="A116" s="19" t="s">
        <v>213</v>
      </c>
      <c r="B116" s="8" t="s">
        <v>214</v>
      </c>
      <c r="C116" s="11">
        <v>15015.53</v>
      </c>
      <c r="D116" s="8" t="s">
        <v>213</v>
      </c>
      <c r="E116" s="8" t="s">
        <v>214</v>
      </c>
      <c r="F116" s="11">
        <v>20777.080000000002</v>
      </c>
      <c r="G116" s="8" t="s">
        <v>286</v>
      </c>
      <c r="H116" s="8" t="s">
        <v>286</v>
      </c>
      <c r="I116" s="16" t="s">
        <v>322</v>
      </c>
      <c r="J116" s="16" t="s">
        <v>365</v>
      </c>
    </row>
    <row r="117" spans="1:10" ht="15" customHeight="1" x14ac:dyDescent="0.25">
      <c r="A117" s="19" t="s">
        <v>215</v>
      </c>
      <c r="B117" s="8" t="s">
        <v>216</v>
      </c>
      <c r="C117" s="11">
        <v>949.41</v>
      </c>
      <c r="D117" s="8" t="s">
        <v>215</v>
      </c>
      <c r="E117" s="8" t="s">
        <v>216</v>
      </c>
      <c r="F117" s="11">
        <v>3373.91</v>
      </c>
      <c r="G117" s="8" t="s">
        <v>286</v>
      </c>
      <c r="H117" s="8" t="s">
        <v>286</v>
      </c>
      <c r="I117" s="16" t="s">
        <v>322</v>
      </c>
      <c r="J117" s="16" t="s">
        <v>365</v>
      </c>
    </row>
    <row r="118" spans="1:10" ht="15" customHeight="1" x14ac:dyDescent="0.25">
      <c r="A118" s="19" t="s">
        <v>217</v>
      </c>
      <c r="B118" s="8" t="s">
        <v>218</v>
      </c>
      <c r="C118" s="11">
        <v>4512.0600000000004</v>
      </c>
      <c r="D118" s="8" t="s">
        <v>217</v>
      </c>
      <c r="E118" s="8" t="s">
        <v>218</v>
      </c>
      <c r="F118" s="11">
        <v>8426.1200000000008</v>
      </c>
      <c r="G118" s="8" t="s">
        <v>286</v>
      </c>
      <c r="H118" s="8" t="s">
        <v>286</v>
      </c>
      <c r="I118" s="16" t="s">
        <v>322</v>
      </c>
      <c r="J118" s="16" t="s">
        <v>365</v>
      </c>
    </row>
    <row r="119" spans="1:10" ht="15" customHeight="1" x14ac:dyDescent="0.25">
      <c r="A119" s="19" t="s">
        <v>219</v>
      </c>
      <c r="B119" s="8" t="s">
        <v>220</v>
      </c>
      <c r="C119" s="11">
        <v>278.69</v>
      </c>
      <c r="D119" s="8" t="s">
        <v>219</v>
      </c>
      <c r="E119" s="8" t="s">
        <v>220</v>
      </c>
      <c r="F119" s="11">
        <v>81.59</v>
      </c>
      <c r="G119" s="8" t="s">
        <v>286</v>
      </c>
      <c r="H119" s="8" t="s">
        <v>286</v>
      </c>
      <c r="I119" s="16" t="s">
        <v>322</v>
      </c>
      <c r="J119" s="16" t="s">
        <v>365</v>
      </c>
    </row>
    <row r="120" spans="1:10" ht="15" customHeight="1" x14ac:dyDescent="0.25">
      <c r="A120" s="19" t="s">
        <v>221</v>
      </c>
      <c r="B120" s="8" t="s">
        <v>222</v>
      </c>
      <c r="C120" s="11">
        <v>3955.97</v>
      </c>
      <c r="D120" s="8" t="s">
        <v>221</v>
      </c>
      <c r="E120" s="8" t="s">
        <v>222</v>
      </c>
      <c r="F120" s="11">
        <v>3098.38</v>
      </c>
      <c r="G120" s="8" t="s">
        <v>286</v>
      </c>
      <c r="H120" s="8" t="s">
        <v>286</v>
      </c>
      <c r="I120" s="16" t="s">
        <v>322</v>
      </c>
      <c r="J120" s="16" t="s">
        <v>365</v>
      </c>
    </row>
    <row r="121" spans="1:10" ht="15" customHeight="1" x14ac:dyDescent="0.25">
      <c r="A121" s="19"/>
      <c r="B121" s="8"/>
      <c r="C121" s="11"/>
      <c r="D121" s="8" t="s">
        <v>223</v>
      </c>
      <c r="E121" s="8" t="s">
        <v>224</v>
      </c>
      <c r="F121" s="11">
        <v>860.98</v>
      </c>
      <c r="G121" s="8" t="s">
        <v>286</v>
      </c>
      <c r="H121" s="8" t="s">
        <v>286</v>
      </c>
      <c r="I121" s="16" t="s">
        <v>322</v>
      </c>
      <c r="J121" s="16" t="s">
        <v>365</v>
      </c>
    </row>
    <row r="122" spans="1:10" ht="15" customHeight="1" x14ac:dyDescent="0.25">
      <c r="A122" s="19" t="s">
        <v>225</v>
      </c>
      <c r="B122" s="8" t="s">
        <v>226</v>
      </c>
      <c r="C122" s="11">
        <v>104.5</v>
      </c>
      <c r="D122" s="8" t="s">
        <v>225</v>
      </c>
      <c r="E122" s="8" t="s">
        <v>226</v>
      </c>
      <c r="F122" s="11">
        <v>34177.26</v>
      </c>
      <c r="G122" s="8" t="s">
        <v>286</v>
      </c>
      <c r="H122" s="8" t="s">
        <v>286</v>
      </c>
      <c r="I122" s="16" t="s">
        <v>322</v>
      </c>
      <c r="J122" s="16" t="s">
        <v>365</v>
      </c>
    </row>
    <row r="123" spans="1:10" ht="15" customHeight="1" x14ac:dyDescent="0.25">
      <c r="A123" s="19" t="s">
        <v>227</v>
      </c>
      <c r="B123" s="8" t="s">
        <v>228</v>
      </c>
      <c r="C123" s="11">
        <v>21096</v>
      </c>
      <c r="D123" s="8" t="s">
        <v>227</v>
      </c>
      <c r="E123" s="8" t="s">
        <v>228</v>
      </c>
      <c r="F123" s="11">
        <v>2135</v>
      </c>
      <c r="G123" s="8" t="s">
        <v>286</v>
      </c>
      <c r="H123" s="8" t="s">
        <v>286</v>
      </c>
      <c r="I123" s="16" t="s">
        <v>322</v>
      </c>
      <c r="J123" s="16" t="s">
        <v>365</v>
      </c>
    </row>
    <row r="124" spans="1:10" ht="15" customHeight="1" x14ac:dyDescent="0.25">
      <c r="A124" s="19" t="s">
        <v>229</v>
      </c>
      <c r="B124" s="8" t="s">
        <v>230</v>
      </c>
      <c r="C124" s="11">
        <v>904.6</v>
      </c>
      <c r="D124" s="8" t="s">
        <v>229</v>
      </c>
      <c r="E124" s="8" t="s">
        <v>230</v>
      </c>
      <c r="F124" s="11">
        <v>14</v>
      </c>
      <c r="G124" s="8" t="s">
        <v>286</v>
      </c>
      <c r="H124" s="8" t="s">
        <v>286</v>
      </c>
      <c r="I124" s="16" t="s">
        <v>322</v>
      </c>
      <c r="J124" s="16" t="s">
        <v>365</v>
      </c>
    </row>
    <row r="125" spans="1:10" ht="15" customHeight="1" x14ac:dyDescent="0.25">
      <c r="A125" s="19" t="s">
        <v>231</v>
      </c>
      <c r="B125" s="8" t="s">
        <v>232</v>
      </c>
      <c r="C125" s="11">
        <v>216.12</v>
      </c>
      <c r="D125" s="8" t="s">
        <v>231</v>
      </c>
      <c r="E125" s="8" t="s">
        <v>232</v>
      </c>
      <c r="F125" s="11">
        <v>65.7</v>
      </c>
      <c r="G125" s="8" t="s">
        <v>286</v>
      </c>
      <c r="H125" s="8" t="s">
        <v>286</v>
      </c>
      <c r="I125" s="16" t="s">
        <v>322</v>
      </c>
      <c r="J125" s="16" t="s">
        <v>365</v>
      </c>
    </row>
    <row r="126" spans="1:10" ht="15" customHeight="1" x14ac:dyDescent="0.25">
      <c r="A126" s="19" t="s">
        <v>233</v>
      </c>
      <c r="B126" s="8" t="s">
        <v>234</v>
      </c>
      <c r="C126" s="11">
        <v>11643.72</v>
      </c>
      <c r="D126" s="8" t="s">
        <v>233</v>
      </c>
      <c r="E126" s="8" t="s">
        <v>234</v>
      </c>
      <c r="F126" s="11">
        <v>11680.25</v>
      </c>
      <c r="G126" s="8" t="s">
        <v>286</v>
      </c>
      <c r="H126" s="8" t="s">
        <v>286</v>
      </c>
      <c r="I126" s="16" t="s">
        <v>322</v>
      </c>
      <c r="J126" s="16" t="s">
        <v>365</v>
      </c>
    </row>
    <row r="127" spans="1:10" ht="15" customHeight="1" x14ac:dyDescent="0.25">
      <c r="A127" s="19" t="s">
        <v>235</v>
      </c>
      <c r="B127" s="8" t="s">
        <v>236</v>
      </c>
      <c r="C127" s="11">
        <v>79.239999999999995</v>
      </c>
      <c r="D127" s="8" t="s">
        <v>235</v>
      </c>
      <c r="E127" s="8" t="s">
        <v>236</v>
      </c>
      <c r="F127" s="11">
        <v>259.60000000000002</v>
      </c>
      <c r="G127" s="8" t="s">
        <v>286</v>
      </c>
      <c r="H127" s="8" t="s">
        <v>286</v>
      </c>
      <c r="I127" s="16" t="s">
        <v>322</v>
      </c>
      <c r="J127" s="16" t="s">
        <v>365</v>
      </c>
    </row>
    <row r="128" spans="1:10" ht="15" customHeight="1" x14ac:dyDescent="0.25">
      <c r="A128" s="19" t="s">
        <v>277</v>
      </c>
      <c r="B128" s="8" t="s">
        <v>278</v>
      </c>
      <c r="C128" s="11">
        <v>328357.77</v>
      </c>
      <c r="D128" s="8"/>
      <c r="E128" s="8"/>
      <c r="F128" s="11"/>
      <c r="G128" s="8" t="s">
        <v>286</v>
      </c>
      <c r="H128" s="8" t="s">
        <v>286</v>
      </c>
      <c r="I128" s="16" t="s">
        <v>327</v>
      </c>
      <c r="J128" s="16" t="s">
        <v>365</v>
      </c>
    </row>
    <row r="129" spans="1:10" ht="15" customHeight="1" x14ac:dyDescent="0.25">
      <c r="A129" s="19" t="s">
        <v>237</v>
      </c>
      <c r="B129" s="8" t="s">
        <v>238</v>
      </c>
      <c r="C129" s="11">
        <v>1371.4</v>
      </c>
      <c r="D129" s="8" t="s">
        <v>237</v>
      </c>
      <c r="E129" s="8" t="s">
        <v>238</v>
      </c>
      <c r="F129" s="11">
        <v>2215</v>
      </c>
      <c r="G129" s="8" t="s">
        <v>286</v>
      </c>
      <c r="H129" s="8" t="s">
        <v>286</v>
      </c>
      <c r="I129" s="16" t="s">
        <v>322</v>
      </c>
      <c r="J129" s="16" t="s">
        <v>365</v>
      </c>
    </row>
    <row r="130" spans="1:10" ht="15" customHeight="1" x14ac:dyDescent="0.25">
      <c r="A130" s="19"/>
      <c r="B130" s="8"/>
      <c r="C130" s="11"/>
      <c r="D130" s="8" t="s">
        <v>239</v>
      </c>
      <c r="E130" s="8" t="s">
        <v>240</v>
      </c>
      <c r="F130" s="11">
        <v>2010</v>
      </c>
      <c r="G130" s="8" t="s">
        <v>286</v>
      </c>
      <c r="H130" s="8" t="s">
        <v>286</v>
      </c>
      <c r="I130" s="16" t="s">
        <v>322</v>
      </c>
      <c r="J130" s="16" t="s">
        <v>365</v>
      </c>
    </row>
    <row r="131" spans="1:10" ht="15" customHeight="1" x14ac:dyDescent="0.25">
      <c r="A131" s="19" t="s">
        <v>241</v>
      </c>
      <c r="B131" s="8" t="s">
        <v>242</v>
      </c>
      <c r="C131" s="11">
        <v>59.67</v>
      </c>
      <c r="D131" s="8" t="s">
        <v>241</v>
      </c>
      <c r="E131" s="8" t="s">
        <v>242</v>
      </c>
      <c r="F131" s="11">
        <v>157.52000000000001</v>
      </c>
      <c r="G131" s="8" t="s">
        <v>286</v>
      </c>
      <c r="H131" s="8" t="s">
        <v>286</v>
      </c>
      <c r="I131" s="16" t="s">
        <v>322</v>
      </c>
      <c r="J131" s="16" t="s">
        <v>365</v>
      </c>
    </row>
    <row r="132" spans="1:10" ht="15" customHeight="1" x14ac:dyDescent="0.25">
      <c r="A132" s="19" t="s">
        <v>243</v>
      </c>
      <c r="B132" s="8" t="s">
        <v>244</v>
      </c>
      <c r="C132" s="11">
        <v>-604.42999999999995</v>
      </c>
      <c r="D132" s="8" t="s">
        <v>243</v>
      </c>
      <c r="E132" s="8" t="s">
        <v>244</v>
      </c>
      <c r="F132" s="11">
        <v>-4458.6499999999996</v>
      </c>
      <c r="G132" s="8" t="s">
        <v>284</v>
      </c>
      <c r="H132" s="8" t="s">
        <v>284</v>
      </c>
      <c r="I132" s="31" t="s">
        <v>324</v>
      </c>
      <c r="J132" s="16" t="s">
        <v>366</v>
      </c>
    </row>
    <row r="133" spans="1:10" ht="15" customHeight="1" x14ac:dyDescent="0.25">
      <c r="A133" s="19" t="s">
        <v>245</v>
      </c>
      <c r="B133" s="8" t="s">
        <v>246</v>
      </c>
      <c r="C133" s="11">
        <v>1947.87</v>
      </c>
      <c r="D133" s="8" t="s">
        <v>245</v>
      </c>
      <c r="E133" s="8" t="s">
        <v>246</v>
      </c>
      <c r="F133" s="11">
        <v>248.56</v>
      </c>
      <c r="G133" s="8" t="s">
        <v>286</v>
      </c>
      <c r="H133" s="8" t="s">
        <v>286</v>
      </c>
      <c r="I133" s="31" t="s">
        <v>324</v>
      </c>
      <c r="J133" s="16" t="s">
        <v>367</v>
      </c>
    </row>
    <row r="134" spans="1:10" ht="15" customHeight="1" x14ac:dyDescent="0.25">
      <c r="A134" s="17" t="s">
        <v>279</v>
      </c>
      <c r="B134" s="18" t="s">
        <v>280</v>
      </c>
      <c r="C134" s="22">
        <v>1.57</v>
      </c>
      <c r="D134" s="9"/>
      <c r="E134" s="9"/>
      <c r="F134" s="12"/>
      <c r="G134" s="9" t="s">
        <v>286</v>
      </c>
      <c r="H134" s="9" t="s">
        <v>286</v>
      </c>
      <c r="I134" s="56" t="s">
        <v>324</v>
      </c>
      <c r="J134" s="18" t="s">
        <v>367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46"/>
  <sheetViews>
    <sheetView topLeftCell="A9" workbookViewId="0">
      <selection activeCell="C27" sqref="C27"/>
    </sheetView>
  </sheetViews>
  <sheetFormatPr defaultColWidth="11.42578125" defaultRowHeight="15" x14ac:dyDescent="0.25"/>
  <cols>
    <col min="1" max="1" width="12.85546875" customWidth="1"/>
    <col min="2" max="2" width="12.5703125" customWidth="1"/>
    <col min="3" max="3" width="37.85546875" bestFit="1" customWidth="1"/>
    <col min="4" max="4" width="8.5703125" customWidth="1"/>
    <col min="5" max="6" width="17.5703125" style="6" customWidth="1"/>
    <col min="7" max="7" width="15.28515625" style="42" customWidth="1"/>
    <col min="8" max="8" width="15.28515625" style="6" customWidth="1"/>
    <col min="9" max="9" width="36.42578125" customWidth="1"/>
  </cols>
  <sheetData>
    <row r="2" spans="1:9" x14ac:dyDescent="0.25">
      <c r="A2" s="4" t="s">
        <v>4</v>
      </c>
      <c r="B2" t="s">
        <v>8</v>
      </c>
      <c r="H2" s="49" t="s">
        <v>0</v>
      </c>
      <c r="I2" s="2" t="s">
        <v>11</v>
      </c>
    </row>
    <row r="3" spans="1:9" x14ac:dyDescent="0.25">
      <c r="A3" s="4" t="s">
        <v>5</v>
      </c>
      <c r="B3" t="s">
        <v>9</v>
      </c>
      <c r="H3" s="49" t="s">
        <v>1</v>
      </c>
      <c r="I3" s="3">
        <v>43936</v>
      </c>
    </row>
    <row r="4" spans="1:9" x14ac:dyDescent="0.25">
      <c r="A4" s="4" t="s">
        <v>6</v>
      </c>
      <c r="B4" t="s">
        <v>2</v>
      </c>
      <c r="H4" s="49" t="s">
        <v>3</v>
      </c>
      <c r="I4" s="2"/>
    </row>
    <row r="5" spans="1:9" x14ac:dyDescent="0.25">
      <c r="A5" s="4" t="s">
        <v>7</v>
      </c>
      <c r="B5" t="s">
        <v>10</v>
      </c>
      <c r="H5" s="49" t="s">
        <v>1</v>
      </c>
    </row>
    <row r="7" spans="1:9" x14ac:dyDescent="0.25">
      <c r="B7" s="65" t="s">
        <v>19</v>
      </c>
      <c r="C7" s="66"/>
      <c r="D7" s="67"/>
      <c r="E7" s="63" t="s">
        <v>20</v>
      </c>
      <c r="F7" s="63"/>
      <c r="G7" s="64" t="s">
        <v>23</v>
      </c>
      <c r="H7" s="64"/>
    </row>
    <row r="8" spans="1:9" s="1" customFormat="1" ht="31.5" customHeight="1" x14ac:dyDescent="0.25">
      <c r="B8" s="5" t="s">
        <v>12</v>
      </c>
      <c r="C8" s="5" t="s">
        <v>26</v>
      </c>
      <c r="D8" s="26" t="s">
        <v>302</v>
      </c>
      <c r="E8" s="47" t="s">
        <v>31</v>
      </c>
      <c r="F8" s="47" t="s">
        <v>32</v>
      </c>
      <c r="G8" s="43" t="s">
        <v>24</v>
      </c>
      <c r="H8" s="50" t="s">
        <v>25</v>
      </c>
      <c r="I8" s="5" t="s">
        <v>27</v>
      </c>
    </row>
    <row r="9" spans="1:9" x14ac:dyDescent="0.25">
      <c r="B9" s="14"/>
      <c r="C9" s="14"/>
      <c r="D9" s="14"/>
      <c r="E9" s="20"/>
      <c r="F9" s="20"/>
      <c r="G9" s="44"/>
      <c r="H9" s="20"/>
      <c r="I9" s="14"/>
    </row>
    <row r="10" spans="1:9" x14ac:dyDescent="0.25">
      <c r="B10" s="16"/>
      <c r="C10" s="25" t="s">
        <v>289</v>
      </c>
      <c r="D10" s="25"/>
      <c r="E10" s="21"/>
      <c r="F10" s="21"/>
      <c r="G10" s="45"/>
      <c r="H10" s="21"/>
      <c r="I10" s="16"/>
    </row>
    <row r="11" spans="1:9" x14ac:dyDescent="0.25">
      <c r="B11" s="16"/>
      <c r="C11" s="25" t="s">
        <v>290</v>
      </c>
      <c r="D11" s="25"/>
      <c r="E11" s="21"/>
      <c r="F11" s="21"/>
      <c r="G11" s="45"/>
      <c r="H11" s="21"/>
      <c r="I11" s="16"/>
    </row>
    <row r="12" spans="1:9" x14ac:dyDescent="0.25">
      <c r="B12" s="16"/>
      <c r="C12" s="16" t="s">
        <v>305</v>
      </c>
      <c r="D12" s="16"/>
      <c r="E12" s="21">
        <f>SUM('Trial 2019-2018'!C10:C12)</f>
        <v>7842.09</v>
      </c>
      <c r="F12" s="21">
        <f>SUM('Trial 2019-2018'!F10:F12)</f>
        <v>4024.63</v>
      </c>
      <c r="G12" s="45">
        <f>H12/F12</f>
        <v>0.94852446063364826</v>
      </c>
      <c r="H12" s="21">
        <f>E12-F12</f>
        <v>3817.46</v>
      </c>
      <c r="I12" s="16"/>
    </row>
    <row r="13" spans="1:9" x14ac:dyDescent="0.25">
      <c r="B13" s="16"/>
      <c r="C13" s="16" t="s">
        <v>306</v>
      </c>
      <c r="D13" s="16"/>
      <c r="E13" s="21">
        <f>SUM('Trial 2019-2018'!C26:C42)+SUM(Tabla2[[#This Row],[Saldo al 
31-Dic-2019]])</f>
        <v>195635.99000000002</v>
      </c>
      <c r="F13" s="21">
        <f>SUM('Trial 2019-2018'!F26:F42)+SUM(Tabla2[[#This Row],[Saldo al 
31-Dic-2018]])</f>
        <v>153022.79</v>
      </c>
      <c r="G13" s="45">
        <f t="shared" ref="G13:G16" si="0">H13/F13</f>
        <v>0.27847616685070248</v>
      </c>
      <c r="H13" s="21">
        <f t="shared" ref="H13:H16" si="1">E13-F13</f>
        <v>42613.200000000012</v>
      </c>
      <c r="I13" s="16"/>
    </row>
    <row r="14" spans="1:9" x14ac:dyDescent="0.25">
      <c r="B14" s="16"/>
      <c r="C14" s="16" t="s">
        <v>307</v>
      </c>
      <c r="D14" s="16"/>
      <c r="E14" s="21">
        <f>SUM('Trial 2019-2018'!C14:C15)</f>
        <v>1696509.4</v>
      </c>
      <c r="F14" s="21">
        <f>SUM('Trial 2019-2018'!F14:F15)</f>
        <v>559.4</v>
      </c>
      <c r="G14" s="45">
        <f t="shared" si="0"/>
        <v>3031.7304254558458</v>
      </c>
      <c r="H14" s="21">
        <f t="shared" si="1"/>
        <v>1695950</v>
      </c>
      <c r="I14" s="16"/>
    </row>
    <row r="15" spans="1:9" x14ac:dyDescent="0.25">
      <c r="B15" s="16"/>
      <c r="C15" s="16" t="s">
        <v>308</v>
      </c>
      <c r="D15" s="16"/>
      <c r="E15" s="21">
        <f>SUM('Trial 2019-2018'!C16:C25)</f>
        <v>300692.15000000002</v>
      </c>
      <c r="F15" s="21">
        <f>SUM('Trial 2019-2018'!F16:F25)</f>
        <v>288551.27999999997</v>
      </c>
      <c r="G15" s="45">
        <f t="shared" si="0"/>
        <v>4.2075259551785926E-2</v>
      </c>
      <c r="H15" s="21">
        <f t="shared" si="1"/>
        <v>12140.870000000054</v>
      </c>
      <c r="I15" s="16"/>
    </row>
    <row r="16" spans="1:9" x14ac:dyDescent="0.25">
      <c r="B16" s="16"/>
      <c r="C16" s="18" t="s">
        <v>309</v>
      </c>
      <c r="D16" s="18"/>
      <c r="E16" s="22">
        <f>SUM('Trial 2019-2018'!C43:C45)</f>
        <v>524719.1</v>
      </c>
      <c r="F16" s="22">
        <f>SUM('Trial 2019-2018'!F43:F45)</f>
        <v>498910.76</v>
      </c>
      <c r="G16" s="46">
        <f t="shared" si="0"/>
        <v>5.1729371401009604E-2</v>
      </c>
      <c r="H16" s="22">
        <f t="shared" si="1"/>
        <v>25808.339999999967</v>
      </c>
      <c r="I16" s="16"/>
    </row>
    <row r="17" spans="2:9" x14ac:dyDescent="0.25">
      <c r="B17" s="16"/>
      <c r="C17" s="25" t="s">
        <v>291</v>
      </c>
      <c r="D17" s="25"/>
      <c r="E17" s="21">
        <f>SUM(E12:E16)</f>
        <v>2725398.73</v>
      </c>
      <c r="F17" s="21">
        <f>SUM(F12:F16)</f>
        <v>945068.86</v>
      </c>
      <c r="G17" s="45"/>
      <c r="H17" s="21"/>
      <c r="I17" s="16"/>
    </row>
    <row r="18" spans="2:9" x14ac:dyDescent="0.25">
      <c r="B18" s="27"/>
      <c r="C18" s="16"/>
      <c r="D18" s="28"/>
      <c r="E18" s="21"/>
      <c r="F18" s="21"/>
      <c r="G18" s="45"/>
      <c r="H18" s="21"/>
      <c r="I18" s="16"/>
    </row>
    <row r="19" spans="2:9" x14ac:dyDescent="0.25">
      <c r="B19" s="27"/>
      <c r="C19" s="16" t="s">
        <v>303</v>
      </c>
      <c r="D19" s="28"/>
      <c r="E19" s="21">
        <f>SUM('Trial 2019-2018'!C46:C50)</f>
        <v>1027084.9800000001</v>
      </c>
      <c r="F19" s="21">
        <f>SUM('Trial 2019-2018'!F46:F50)</f>
        <v>1161179.55</v>
      </c>
      <c r="G19" s="45">
        <f t="shared" ref="G19:G20" si="2">H19/F19</f>
        <v>-0.11548133964295181</v>
      </c>
      <c r="H19" s="21">
        <f t="shared" ref="H19" si="3">E19-F19</f>
        <v>-134094.56999999995</v>
      </c>
      <c r="I19" s="16"/>
    </row>
    <row r="20" spans="2:9" x14ac:dyDescent="0.25">
      <c r="B20" s="27"/>
      <c r="C20" s="18" t="s">
        <v>304</v>
      </c>
      <c r="D20" s="59"/>
      <c r="E20" s="22">
        <f>SUM('Trial 2019-2018'!C51)*-1</f>
        <v>0</v>
      </c>
      <c r="F20" s="22">
        <f>SUM('Trial 2019-2018'!F51)</f>
        <v>2963500</v>
      </c>
      <c r="G20" s="46">
        <f t="shared" si="2"/>
        <v>-1</v>
      </c>
      <c r="H20" s="22">
        <f t="shared" ref="H20" si="4">E20-F20</f>
        <v>-2963500</v>
      </c>
      <c r="I20" s="16"/>
    </row>
    <row r="21" spans="2:9" ht="15.75" thickBot="1" x14ac:dyDescent="0.3">
      <c r="B21" s="27"/>
      <c r="C21" s="60" t="s">
        <v>292</v>
      </c>
      <c r="D21" s="61"/>
      <c r="E21" s="51">
        <f>SUM(E19:E20)</f>
        <v>1027084.9800000001</v>
      </c>
      <c r="F21" s="51">
        <f>SUM(F19:F20)</f>
        <v>4124679.55</v>
      </c>
      <c r="G21" s="62"/>
      <c r="H21" s="51"/>
      <c r="I21" s="16"/>
    </row>
    <row r="22" spans="2:9" ht="15.75" thickTop="1" x14ac:dyDescent="0.25">
      <c r="B22" s="27"/>
      <c r="C22" s="25" t="s">
        <v>300</v>
      </c>
      <c r="D22" s="29"/>
      <c r="E22" s="21">
        <f>E17+E21</f>
        <v>3752483.71</v>
      </c>
      <c r="F22" s="21">
        <f>F17+F21</f>
        <v>5069748.41</v>
      </c>
      <c r="G22" s="45"/>
      <c r="H22" s="21"/>
      <c r="I22" s="16"/>
    </row>
    <row r="23" spans="2:9" x14ac:dyDescent="0.25">
      <c r="B23" s="16"/>
      <c r="C23" s="16"/>
      <c r="D23" s="16"/>
      <c r="E23" s="21"/>
      <c r="F23" s="21"/>
      <c r="G23" s="45"/>
      <c r="H23" s="21"/>
      <c r="I23" s="16"/>
    </row>
    <row r="24" spans="2:9" x14ac:dyDescent="0.25">
      <c r="B24" s="16"/>
      <c r="C24" s="25" t="s">
        <v>293</v>
      </c>
      <c r="D24" s="25"/>
      <c r="E24" s="21"/>
      <c r="F24" s="21"/>
      <c r="G24" s="45"/>
      <c r="H24" s="21"/>
      <c r="I24" s="16"/>
    </row>
    <row r="25" spans="2:9" x14ac:dyDescent="0.25">
      <c r="B25" s="16"/>
      <c r="C25" s="25" t="s">
        <v>294</v>
      </c>
      <c r="D25" s="25"/>
      <c r="E25" s="21"/>
      <c r="F25" s="21"/>
      <c r="G25" s="45"/>
      <c r="H25" s="21"/>
      <c r="I25" s="16"/>
    </row>
    <row r="26" spans="2:9" x14ac:dyDescent="0.25">
      <c r="B26" s="16"/>
      <c r="C26" s="16" t="s">
        <v>310</v>
      </c>
      <c r="D26" s="16"/>
      <c r="E26" s="21">
        <f>SUM('Trial 2019-2018'!C77)*-1</f>
        <v>1085.4100000000001</v>
      </c>
      <c r="F26" s="21">
        <f>SUM('Trial 2019-2018'!F77)*-1</f>
        <v>1085.4100000000001</v>
      </c>
      <c r="G26" s="45">
        <f t="shared" ref="G26:G29" si="5">H26/F26</f>
        <v>0</v>
      </c>
      <c r="H26" s="21">
        <f t="shared" ref="H26" si="6">E26-F26</f>
        <v>0</v>
      </c>
      <c r="I26" s="16"/>
    </row>
    <row r="27" spans="2:9" x14ac:dyDescent="0.25">
      <c r="B27" s="16"/>
      <c r="C27" s="16" t="s">
        <v>311</v>
      </c>
      <c r="D27" s="16"/>
      <c r="E27" s="21">
        <f>SUM('Trial 2019-2018'!C71:C76)*-1</f>
        <v>95729.53</v>
      </c>
      <c r="F27" s="21">
        <f>SUM('Trial 2019-2018'!D71:F76)*-1</f>
        <v>190561.19</v>
      </c>
      <c r="G27" s="45">
        <f t="shared" si="5"/>
        <v>-0.49764414254549943</v>
      </c>
      <c r="H27" s="21">
        <f t="shared" ref="H27:H29" si="7">E27-F27</f>
        <v>-94831.66</v>
      </c>
      <c r="I27" s="16"/>
    </row>
    <row r="28" spans="2:9" x14ac:dyDescent="0.25">
      <c r="B28" s="16"/>
      <c r="C28" s="16" t="s">
        <v>312</v>
      </c>
      <c r="D28" s="16"/>
      <c r="E28" s="21">
        <f>SUM('Trial 2019-2018'!C63:C70)*-1</f>
        <v>251768.67</v>
      </c>
      <c r="F28" s="21">
        <f>SUM('Trial 2019-2018'!F63:F70)*-1</f>
        <v>8067.18</v>
      </c>
      <c r="G28" s="45">
        <f t="shared" si="5"/>
        <v>30.209006121098081</v>
      </c>
      <c r="H28" s="21">
        <f t="shared" si="7"/>
        <v>243701.49000000002</v>
      </c>
      <c r="I28" s="16"/>
    </row>
    <row r="29" spans="2:9" x14ac:dyDescent="0.25">
      <c r="B29" s="16"/>
      <c r="C29" s="18" t="s">
        <v>313</v>
      </c>
      <c r="D29" s="18"/>
      <c r="E29" s="22">
        <f>SUM('Trial 2019-2018'!C52:C62)*-1</f>
        <v>328539.26</v>
      </c>
      <c r="F29" s="22">
        <f>SUM('Trial 2019-2018'!F52:F62)*-1</f>
        <v>3468.99</v>
      </c>
      <c r="G29" s="46">
        <f t="shared" si="5"/>
        <v>93.707468167968216</v>
      </c>
      <c r="H29" s="22">
        <f t="shared" si="7"/>
        <v>325070.27</v>
      </c>
      <c r="I29" s="16"/>
    </row>
    <row r="30" spans="2:9" x14ac:dyDescent="0.25">
      <c r="B30" s="16"/>
      <c r="C30" s="25" t="s">
        <v>295</v>
      </c>
      <c r="D30" s="25"/>
      <c r="E30" s="21">
        <f>SUM(E26:E29)</f>
        <v>677122.87</v>
      </c>
      <c r="F30" s="21">
        <f>SUM(F26:F29)</f>
        <v>203182.77</v>
      </c>
      <c r="G30" s="45"/>
      <c r="H30" s="21"/>
      <c r="I30" s="16"/>
    </row>
    <row r="31" spans="2:9" x14ac:dyDescent="0.25">
      <c r="B31" s="16"/>
      <c r="C31" s="16"/>
      <c r="D31" s="16"/>
      <c r="E31" s="21"/>
      <c r="F31" s="21"/>
      <c r="G31" s="45"/>
      <c r="H31" s="21"/>
      <c r="I31" s="16"/>
    </row>
    <row r="32" spans="2:9" x14ac:dyDescent="0.25">
      <c r="B32" s="16"/>
      <c r="C32" s="18" t="s">
        <v>314</v>
      </c>
      <c r="D32" s="18"/>
      <c r="E32" s="22">
        <f>SUM('Trial 2019-2018'!C78)*-1</f>
        <v>1269327.24</v>
      </c>
      <c r="F32" s="22">
        <f>SUM('Trial 2019-2018'!F78)*-1</f>
        <v>4045175.58</v>
      </c>
      <c r="G32" s="46">
        <f t="shared" ref="G32" si="8">H32/F32</f>
        <v>-0.68621207784508576</v>
      </c>
      <c r="H32" s="22">
        <f t="shared" ref="H32" si="9">E32-F32</f>
        <v>-2775848.34</v>
      </c>
      <c r="I32" s="16"/>
    </row>
    <row r="33" spans="2:9" ht="15.75" thickBot="1" x14ac:dyDescent="0.3">
      <c r="B33" s="16"/>
      <c r="C33" s="60" t="s">
        <v>296</v>
      </c>
      <c r="D33" s="60"/>
      <c r="E33" s="51">
        <f>E32</f>
        <v>1269327.24</v>
      </c>
      <c r="F33" s="51">
        <f>F32</f>
        <v>4045175.58</v>
      </c>
      <c r="G33" s="62"/>
      <c r="H33" s="51"/>
      <c r="I33" s="16"/>
    </row>
    <row r="34" spans="2:9" ht="15.75" thickTop="1" x14ac:dyDescent="0.25">
      <c r="B34" s="16"/>
      <c r="C34" s="25" t="s">
        <v>301</v>
      </c>
      <c r="D34" s="25"/>
      <c r="E34" s="21">
        <f>E30+E33</f>
        <v>1946450.1099999999</v>
      </c>
      <c r="F34" s="21">
        <f>F30+F33</f>
        <v>4248358.3499999996</v>
      </c>
      <c r="G34" s="45"/>
      <c r="H34" s="21"/>
      <c r="I34" s="16"/>
    </row>
    <row r="35" spans="2:9" x14ac:dyDescent="0.25">
      <c r="B35" s="16"/>
      <c r="C35" s="16"/>
      <c r="D35" s="16"/>
      <c r="E35" s="21"/>
      <c r="F35" s="21"/>
      <c r="G35" s="45"/>
      <c r="H35" s="21"/>
      <c r="I35" s="16"/>
    </row>
    <row r="36" spans="2:9" x14ac:dyDescent="0.25">
      <c r="B36" s="16"/>
      <c r="C36" s="25" t="s">
        <v>297</v>
      </c>
      <c r="D36" s="25"/>
      <c r="E36" s="21"/>
      <c r="F36" s="21"/>
      <c r="G36" s="45"/>
      <c r="H36" s="21"/>
      <c r="I36" s="16"/>
    </row>
    <row r="37" spans="2:9" x14ac:dyDescent="0.25">
      <c r="B37" s="16"/>
      <c r="C37" s="16" t="s">
        <v>315</v>
      </c>
      <c r="D37" s="16"/>
      <c r="E37" s="21">
        <f>SUM('Trial 2019-2018'!C79)*-1</f>
        <v>800</v>
      </c>
      <c r="F37" s="21">
        <f>SUM('Trial 2019-2018'!F79)*-1</f>
        <v>800</v>
      </c>
      <c r="G37" s="45">
        <f t="shared" ref="G37:G40" si="10">H37/F37</f>
        <v>0</v>
      </c>
      <c r="H37" s="21">
        <f t="shared" ref="H37" si="11">E37-F37</f>
        <v>0</v>
      </c>
      <c r="I37" s="16"/>
    </row>
    <row r="38" spans="2:9" x14ac:dyDescent="0.25">
      <c r="B38" s="16"/>
      <c r="C38" s="16" t="s">
        <v>316</v>
      </c>
      <c r="D38" s="16"/>
      <c r="E38" s="21">
        <f>SUM('Trial 2019-2018'!C80)*-1</f>
        <v>1833417.66</v>
      </c>
      <c r="F38" s="21">
        <f>SUM('Trial 2019-2018'!F80)*-1</f>
        <v>1833417.66</v>
      </c>
      <c r="G38" s="45">
        <f t="shared" si="10"/>
        <v>0</v>
      </c>
      <c r="H38" s="21">
        <f t="shared" ref="H38:H40" si="12">E38-F38</f>
        <v>0</v>
      </c>
      <c r="I38" s="16"/>
    </row>
    <row r="39" spans="2:9" x14ac:dyDescent="0.25">
      <c r="B39" s="16"/>
      <c r="C39" s="16" t="s">
        <v>317</v>
      </c>
      <c r="D39" s="16"/>
      <c r="E39" s="21">
        <f>'ER 2019'!D25</f>
        <v>985073.3</v>
      </c>
      <c r="F39" s="21">
        <f>'ER 2019'!E25</f>
        <v>-600165.37</v>
      </c>
      <c r="G39" s="45">
        <f t="shared" si="10"/>
        <v>-2.6413364536510993</v>
      </c>
      <c r="H39" s="21">
        <f t="shared" si="12"/>
        <v>1585238.67</v>
      </c>
      <c r="I39" s="16"/>
    </row>
    <row r="40" spans="2:9" ht="15.75" thickBot="1" x14ac:dyDescent="0.3">
      <c r="B40" s="16"/>
      <c r="C40" s="54" t="s">
        <v>318</v>
      </c>
      <c r="D40" s="54"/>
      <c r="E40" s="52">
        <f>SUM('Trial 2019-2018'!C81:C82)*-1</f>
        <v>-1013257.36</v>
      </c>
      <c r="F40" s="52">
        <f>SUM('Trial 2019-2018'!F81:F82)*-1</f>
        <v>-412662.23</v>
      </c>
      <c r="G40" s="58">
        <f t="shared" si="10"/>
        <v>1.4554158009566323</v>
      </c>
      <c r="H40" s="52">
        <f t="shared" si="12"/>
        <v>-600595.13</v>
      </c>
      <c r="I40" s="16"/>
    </row>
    <row r="41" spans="2:9" ht="15.75" thickTop="1" x14ac:dyDescent="0.25">
      <c r="B41" s="16"/>
      <c r="C41" s="25" t="s">
        <v>298</v>
      </c>
      <c r="D41" s="25"/>
      <c r="E41" s="21">
        <f>SUM(E37:E40)</f>
        <v>1806033.6</v>
      </c>
      <c r="F41" s="21">
        <f>SUM(F37:F40)</f>
        <v>821390.06</v>
      </c>
      <c r="G41" s="45"/>
      <c r="H41" s="21"/>
      <c r="I41" s="16"/>
    </row>
    <row r="42" spans="2:9" ht="15.75" thickBot="1" x14ac:dyDescent="0.3">
      <c r="B42" s="16"/>
      <c r="C42" s="54"/>
      <c r="D42" s="54"/>
      <c r="E42" s="52"/>
      <c r="F42" s="52"/>
      <c r="G42" s="58"/>
      <c r="H42" s="52"/>
      <c r="I42" s="16"/>
    </row>
    <row r="43" spans="2:9" ht="15.75" thickTop="1" x14ac:dyDescent="0.25">
      <c r="B43" s="16"/>
      <c r="C43" s="25" t="s">
        <v>299</v>
      </c>
      <c r="D43" s="25"/>
      <c r="E43" s="21">
        <f>E34+E41</f>
        <v>3752483.71</v>
      </c>
      <c r="F43" s="21">
        <f>F34+F41</f>
        <v>5069748.41</v>
      </c>
      <c r="G43" s="45">
        <f t="shared" ref="G43" si="13">H43/F43</f>
        <v>-0.25982841621917885</v>
      </c>
      <c r="H43" s="21">
        <f t="shared" ref="H43" si="14">E43-F43</f>
        <v>-1317264.7000000002</v>
      </c>
      <c r="I43" s="16"/>
    </row>
    <row r="44" spans="2:9" x14ac:dyDescent="0.25">
      <c r="B44" s="18"/>
      <c r="C44" s="18"/>
      <c r="D44" s="18"/>
      <c r="E44" s="22"/>
      <c r="F44" s="22"/>
      <c r="G44" s="46"/>
      <c r="H44" s="22"/>
      <c r="I44" s="18"/>
    </row>
    <row r="46" spans="2:9" x14ac:dyDescent="0.25">
      <c r="C46" t="s">
        <v>369</v>
      </c>
      <c r="E46" s="6">
        <f>E22-E43</f>
        <v>0</v>
      </c>
      <c r="F46" s="6">
        <f>F22-F43</f>
        <v>0</v>
      </c>
    </row>
  </sheetData>
  <mergeCells count="3">
    <mergeCell ref="E7:F7"/>
    <mergeCell ref="G7:H7"/>
    <mergeCell ref="B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6"/>
  <sheetViews>
    <sheetView topLeftCell="A4" workbookViewId="0">
      <selection activeCell="B10" sqref="B10"/>
    </sheetView>
  </sheetViews>
  <sheetFormatPr defaultColWidth="11.42578125" defaultRowHeight="15" x14ac:dyDescent="0.25"/>
  <cols>
    <col min="2" max="2" width="12.5703125" customWidth="1"/>
    <col min="3" max="3" width="32" customWidth="1"/>
    <col min="4" max="5" width="15.28515625" style="6" customWidth="1"/>
    <col min="6" max="6" width="15.28515625" style="37" customWidth="1"/>
    <col min="7" max="7" width="15.28515625" style="6" customWidth="1"/>
    <col min="8" max="8" width="36.42578125" customWidth="1"/>
  </cols>
  <sheetData>
    <row r="2" spans="1:8" x14ac:dyDescent="0.25">
      <c r="A2" s="4" t="s">
        <v>4</v>
      </c>
      <c r="B2" t="s">
        <v>8</v>
      </c>
      <c r="G2" s="49" t="s">
        <v>0</v>
      </c>
      <c r="H2" s="2" t="s">
        <v>11</v>
      </c>
    </row>
    <row r="3" spans="1:8" x14ac:dyDescent="0.25">
      <c r="A3" s="4" t="s">
        <v>5</v>
      </c>
      <c r="B3" t="s">
        <v>9</v>
      </c>
      <c r="G3" s="49" t="s">
        <v>1</v>
      </c>
      <c r="H3" s="3">
        <v>43936</v>
      </c>
    </row>
    <row r="4" spans="1:8" x14ac:dyDescent="0.25">
      <c r="A4" s="4" t="s">
        <v>6</v>
      </c>
      <c r="B4" t="s">
        <v>2</v>
      </c>
      <c r="G4" s="49" t="s">
        <v>3</v>
      </c>
      <c r="H4" s="2"/>
    </row>
    <row r="5" spans="1:8" x14ac:dyDescent="0.25">
      <c r="A5" s="4" t="s">
        <v>7</v>
      </c>
      <c r="B5" t="s">
        <v>10</v>
      </c>
      <c r="G5" s="49" t="s">
        <v>1</v>
      </c>
    </row>
    <row r="7" spans="1:8" x14ac:dyDescent="0.25">
      <c r="B7" s="64" t="s">
        <v>19</v>
      </c>
      <c r="C7" s="64"/>
      <c r="D7" s="63" t="s">
        <v>20</v>
      </c>
      <c r="E7" s="63"/>
      <c r="F7" s="64" t="s">
        <v>23</v>
      </c>
      <c r="G7" s="64"/>
    </row>
    <row r="8" spans="1:8" s="1" customFormat="1" ht="31.5" customHeight="1" x14ac:dyDescent="0.25">
      <c r="B8" s="5" t="s">
        <v>12</v>
      </c>
      <c r="C8" s="5" t="s">
        <v>26</v>
      </c>
      <c r="D8" s="47" t="s">
        <v>22</v>
      </c>
      <c r="E8" s="48" t="s">
        <v>21</v>
      </c>
      <c r="F8" s="38" t="s">
        <v>24</v>
      </c>
      <c r="G8" s="50" t="s">
        <v>25</v>
      </c>
      <c r="H8" s="5" t="s">
        <v>27</v>
      </c>
    </row>
    <row r="9" spans="1:8" x14ac:dyDescent="0.25">
      <c r="B9" s="14"/>
      <c r="C9" s="14"/>
      <c r="D9" s="20"/>
      <c r="E9" s="20"/>
      <c r="F9" s="39"/>
      <c r="G9" s="20"/>
      <c r="H9" s="14"/>
    </row>
    <row r="10" spans="1:8" x14ac:dyDescent="0.25">
      <c r="B10" s="16"/>
      <c r="C10" s="16" t="s">
        <v>319</v>
      </c>
      <c r="D10" s="21">
        <f>SUM('Trial 2019-2018'!C83:C84)*-1</f>
        <v>2446164.92</v>
      </c>
      <c r="E10" s="21">
        <f>SUM('Trial 2019-2018'!F83:F84)*-1</f>
        <v>261368.17</v>
      </c>
      <c r="F10" s="40">
        <f>G10/E10</f>
        <v>8.3590773505434885</v>
      </c>
      <c r="G10" s="21">
        <f>D10-E10</f>
        <v>2184796.75</v>
      </c>
      <c r="H10" s="16"/>
    </row>
    <row r="11" spans="1:8" ht="15.75" thickBot="1" x14ac:dyDescent="0.3">
      <c r="B11" s="16"/>
      <c r="C11" s="54" t="s">
        <v>320</v>
      </c>
      <c r="D11" s="52">
        <f>SUM('Trial 2019-2018'!C85:C89)*-1</f>
        <v>-459541.53</v>
      </c>
      <c r="E11" s="52">
        <f>SUM('Trial 2019-2018'!F85:F89)*-1</f>
        <v>-534980.30000000005</v>
      </c>
      <c r="F11" s="53">
        <f t="shared" ref="F11:F12" si="0">G11/E11</f>
        <v>-0.14101223914226377</v>
      </c>
      <c r="G11" s="52">
        <f t="shared" ref="G11:G12" si="1">D11-E11</f>
        <v>75438.770000000019</v>
      </c>
      <c r="H11" s="16"/>
    </row>
    <row r="12" spans="1:8" ht="15.75" thickTop="1" x14ac:dyDescent="0.25">
      <c r="B12" s="16"/>
      <c r="C12" s="16" t="s">
        <v>321</v>
      </c>
      <c r="D12" s="21">
        <f>SUM(D10:D11)</f>
        <v>1986623.39</v>
      </c>
      <c r="E12" s="21">
        <f>SUM(E10:E11)</f>
        <v>-273612.13</v>
      </c>
      <c r="F12" s="40">
        <f t="shared" si="0"/>
        <v>-8.2607284991348884</v>
      </c>
      <c r="G12" s="21">
        <f t="shared" si="1"/>
        <v>2260235.52</v>
      </c>
      <c r="H12" s="16"/>
    </row>
    <row r="13" spans="1:8" x14ac:dyDescent="0.25">
      <c r="B13" s="16"/>
      <c r="C13" s="30" t="s">
        <v>24</v>
      </c>
      <c r="D13" s="40">
        <f>D12/D10</f>
        <v>0.81213796083708045</v>
      </c>
      <c r="E13" s="40">
        <f>E12/E10</f>
        <v>-1.0468456430635757</v>
      </c>
      <c r="F13" s="40"/>
      <c r="G13" s="21"/>
      <c r="H13" s="16"/>
    </row>
    <row r="14" spans="1:8" x14ac:dyDescent="0.25">
      <c r="B14" s="16"/>
      <c r="C14" s="16"/>
      <c r="D14" s="21"/>
      <c r="E14" s="21"/>
      <c r="F14" s="40"/>
      <c r="G14" s="21"/>
      <c r="H14" s="16"/>
    </row>
    <row r="15" spans="1:8" x14ac:dyDescent="0.25">
      <c r="B15" s="16"/>
      <c r="C15" s="16" t="s">
        <v>322</v>
      </c>
      <c r="D15" s="21">
        <f>(SUM('Trial 2019-2018'!C90:C91)+SUM('Trial 2019-2018'!C93:C127)+SUM('Trial 2019-2018'!C129:C131))*-1</f>
        <v>-440065.35999999987</v>
      </c>
      <c r="E15" s="21">
        <f>SUM('Trial 2019-2018'!F90:F131)*-1</f>
        <v>-330763.33</v>
      </c>
      <c r="F15" s="40">
        <f t="shared" ref="F15:F25" si="2">G15/E15</f>
        <v>0.33045389281816656</v>
      </c>
      <c r="G15" s="21">
        <f>D15-E15</f>
        <v>-109302.02999999985</v>
      </c>
      <c r="H15" s="16"/>
    </row>
    <row r="16" spans="1:8" x14ac:dyDescent="0.25">
      <c r="B16" s="16"/>
      <c r="C16" s="30" t="s">
        <v>24</v>
      </c>
      <c r="D16" s="40">
        <f>D15/D10</f>
        <v>-0.17990011891757482</v>
      </c>
      <c r="E16" s="40">
        <f>E15/E10</f>
        <v>-1.2655073110088348</v>
      </c>
      <c r="F16" s="40"/>
      <c r="G16" s="21"/>
      <c r="H16" s="16"/>
    </row>
    <row r="17" spans="2:8" x14ac:dyDescent="0.25">
      <c r="B17" s="16"/>
      <c r="C17" s="30"/>
      <c r="D17" s="21"/>
      <c r="E17" s="21"/>
      <c r="F17" s="40"/>
      <c r="G17" s="21"/>
      <c r="H17" s="16"/>
    </row>
    <row r="18" spans="2:8" x14ac:dyDescent="0.25">
      <c r="B18" s="16"/>
      <c r="C18" s="31" t="s">
        <v>323</v>
      </c>
      <c r="D18" s="21">
        <v>0</v>
      </c>
      <c r="E18" s="21">
        <v>0</v>
      </c>
      <c r="F18" s="40"/>
      <c r="G18" s="21">
        <f>D18-E18</f>
        <v>0</v>
      </c>
      <c r="H18" s="16"/>
    </row>
    <row r="19" spans="2:8" ht="15.75" thickBot="1" x14ac:dyDescent="0.3">
      <c r="B19" s="16"/>
      <c r="C19" s="55" t="s">
        <v>324</v>
      </c>
      <c r="D19" s="52">
        <f>SUM('Trial 2019-2018'!C132:C134)*-1</f>
        <v>-1345.01</v>
      </c>
      <c r="E19" s="52">
        <f>SUM('Trial 2019-2018'!F132:F134)*-1</f>
        <v>4210.0899999999992</v>
      </c>
      <c r="F19" s="53">
        <f t="shared" si="2"/>
        <v>-1.3194729803875929</v>
      </c>
      <c r="G19" s="52">
        <f t="shared" ref="G19:G20" si="3">D19-E19</f>
        <v>-5555.0999999999995</v>
      </c>
      <c r="H19" s="16"/>
    </row>
    <row r="20" spans="2:8" ht="15.75" thickTop="1" x14ac:dyDescent="0.25">
      <c r="B20" s="16"/>
      <c r="C20" s="31" t="s">
        <v>325</v>
      </c>
      <c r="D20" s="21">
        <f>D12+D15+D18+D19</f>
        <v>1545213.02</v>
      </c>
      <c r="E20" s="21">
        <f>E12+E15+E18+E19</f>
        <v>-600165.37</v>
      </c>
      <c r="F20" s="40">
        <f t="shared" si="2"/>
        <v>-3.5746454181453355</v>
      </c>
      <c r="G20" s="21">
        <f t="shared" si="3"/>
        <v>2145378.39</v>
      </c>
      <c r="H20" s="16"/>
    </row>
    <row r="21" spans="2:8" x14ac:dyDescent="0.25">
      <c r="B21" s="16"/>
      <c r="C21" s="30" t="s">
        <v>24</v>
      </c>
      <c r="D21" s="40">
        <f>D20/D10</f>
        <v>0.63168799755332938</v>
      </c>
      <c r="E21" s="40">
        <f>E20/E10</f>
        <v>-2.2962450630465061</v>
      </c>
      <c r="F21" s="40"/>
      <c r="G21" s="21"/>
      <c r="H21" s="16"/>
    </row>
    <row r="22" spans="2:8" x14ac:dyDescent="0.25">
      <c r="B22" s="16"/>
      <c r="C22" s="30"/>
      <c r="D22" s="21"/>
      <c r="E22" s="21"/>
      <c r="F22" s="40"/>
      <c r="G22" s="21"/>
      <c r="H22" s="16"/>
    </row>
    <row r="23" spans="2:8" x14ac:dyDescent="0.25">
      <c r="B23" s="16"/>
      <c r="C23" s="16" t="s">
        <v>326</v>
      </c>
      <c r="D23" s="21">
        <f>'Trial 2019-2018'!C92*-1</f>
        <v>-231781.95</v>
      </c>
      <c r="E23" s="21">
        <f>'Trial 2019-2018'!F92*-1</f>
        <v>0</v>
      </c>
      <c r="F23" s="40"/>
      <c r="G23" s="21">
        <f t="shared" ref="G23:G25" si="4">D23-E23</f>
        <v>-231781.95</v>
      </c>
      <c r="H23" s="16"/>
    </row>
    <row r="24" spans="2:8" ht="15.75" thickBot="1" x14ac:dyDescent="0.3">
      <c r="B24" s="16"/>
      <c r="C24" s="54" t="s">
        <v>327</v>
      </c>
      <c r="D24" s="52">
        <f>'Trial 2019-2018'!C128*-1</f>
        <v>-328357.77</v>
      </c>
      <c r="E24" s="52">
        <f>'Trial 2019-2018'!F128*-1</f>
        <v>0</v>
      </c>
      <c r="F24" s="53"/>
      <c r="G24" s="52">
        <f t="shared" si="4"/>
        <v>-328357.77</v>
      </c>
      <c r="H24" s="16"/>
    </row>
    <row r="25" spans="2:8" ht="15.75" thickTop="1" x14ac:dyDescent="0.25">
      <c r="B25" s="16"/>
      <c r="C25" s="16" t="s">
        <v>317</v>
      </c>
      <c r="D25" s="21">
        <f>D20+D23+D24</f>
        <v>985073.3</v>
      </c>
      <c r="E25" s="21">
        <f>E20+E23+E24</f>
        <v>-600165.37</v>
      </c>
      <c r="F25" s="40">
        <f t="shared" si="2"/>
        <v>-2.6413364536510993</v>
      </c>
      <c r="G25" s="21">
        <f t="shared" si="4"/>
        <v>1585238.67</v>
      </c>
      <c r="H25" s="16"/>
    </row>
    <row r="26" spans="2:8" x14ac:dyDescent="0.25">
      <c r="B26" s="18"/>
      <c r="C26" s="57" t="s">
        <v>24</v>
      </c>
      <c r="D26" s="41">
        <f>D25/D10</f>
        <v>0.40270109833804668</v>
      </c>
      <c r="E26" s="41">
        <f>E25/E10</f>
        <v>-2.2962450630465061</v>
      </c>
      <c r="F26" s="41"/>
      <c r="G26" s="22"/>
      <c r="H26" s="18"/>
    </row>
  </sheetData>
  <mergeCells count="3">
    <mergeCell ref="B7:C7"/>
    <mergeCell ref="D7:E7"/>
    <mergeCell ref="F7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 2019-2018</vt:lpstr>
      <vt:lpstr>ESF 2019</vt:lpstr>
      <vt:lpstr>ER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Carlos Almeida</cp:lastModifiedBy>
  <dcterms:created xsi:type="dcterms:W3CDTF">2020-04-16T18:49:25Z</dcterms:created>
  <dcterms:modified xsi:type="dcterms:W3CDTF">2020-04-17T13:36:08Z</dcterms:modified>
</cp:coreProperties>
</file>