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idas\Desktop\escritorio\trabajo\Pendiente\correo 8\Telsoterra\Fase II Ejecucion\5000 Pruebas de Activos\5200 Cuentas por cobrar\"/>
    </mc:Choice>
  </mc:AlternateContent>
  <bookViews>
    <workbookView xWindow="0" yWindow="0" windowWidth="16170" windowHeight="6060" activeTab="3"/>
  </bookViews>
  <sheets>
    <sheet name="Cedula resumen" sheetId="1" r:id="rId1"/>
    <sheet name="Clientes" sheetId="2" r:id="rId2"/>
    <sheet name="Anticipo Proveedores" sheetId="3" r:id="rId3"/>
    <sheet name="Anticipo Gastos de Viaj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8" i="2" l="1"/>
  <c r="I31" i="2"/>
  <c r="F31" i="2"/>
  <c r="G31" i="2" s="1"/>
  <c r="K31" i="2" s="1"/>
  <c r="I25" i="2"/>
  <c r="F25" i="2"/>
  <c r="G25" i="2" s="1"/>
  <c r="I24" i="2"/>
  <c r="F24" i="2"/>
  <c r="G24" i="2" s="1"/>
  <c r="K24" i="2" s="1"/>
  <c r="I30" i="2"/>
  <c r="F30" i="2"/>
  <c r="G30" i="2" s="1"/>
  <c r="I29" i="2"/>
  <c r="F29" i="2"/>
  <c r="J29" i="2" s="1"/>
  <c r="F28" i="2"/>
  <c r="G28" i="2" s="1"/>
  <c r="K28" i="2" s="1"/>
  <c r="F27" i="2"/>
  <c r="G27" i="2" s="1"/>
  <c r="K27" i="2" s="1"/>
  <c r="F23" i="2"/>
  <c r="G23" i="2" s="1"/>
  <c r="K23" i="2" s="1"/>
  <c r="I22" i="2"/>
  <c r="F22" i="2"/>
  <c r="G22" i="2" s="1"/>
  <c r="F21" i="2"/>
  <c r="G21" i="2" s="1"/>
  <c r="K21" i="2" s="1"/>
  <c r="F20" i="2"/>
  <c r="G20" i="2" s="1"/>
  <c r="K20" i="2" s="1"/>
  <c r="F19" i="2"/>
  <c r="G19" i="2" s="1"/>
  <c r="K19" i="2" s="1"/>
  <c r="I18" i="2"/>
  <c r="F18" i="2"/>
  <c r="G18" i="2" s="1"/>
  <c r="I17" i="2"/>
  <c r="F17" i="2"/>
  <c r="G17" i="2" s="1"/>
  <c r="K17" i="2" s="1"/>
  <c r="I16" i="2"/>
  <c r="F16" i="2"/>
  <c r="G16" i="2" s="1"/>
  <c r="I15" i="2"/>
  <c r="F15" i="2"/>
  <c r="G15" i="2" s="1"/>
  <c r="K15" i="2" s="1"/>
  <c r="I14" i="2"/>
  <c r="F14" i="2"/>
  <c r="G14" i="2" s="1"/>
  <c r="I26" i="2"/>
  <c r="F26" i="2"/>
  <c r="J26" i="2" s="1"/>
  <c r="I13" i="2"/>
  <c r="F13" i="2"/>
  <c r="G13" i="2" s="1"/>
  <c r="K22" i="2" l="1"/>
  <c r="K14" i="2"/>
  <c r="K16" i="2"/>
  <c r="K18" i="2"/>
  <c r="K25" i="2"/>
  <c r="K30" i="2"/>
  <c r="D7" i="2" s="1"/>
  <c r="G29" i="2"/>
  <c r="K29" i="2" s="1"/>
  <c r="D9" i="2" s="1"/>
  <c r="G26" i="2"/>
  <c r="D27" i="1"/>
  <c r="D24" i="1"/>
  <c r="D25" i="1"/>
  <c r="D26" i="1"/>
  <c r="C26" i="1"/>
  <c r="C25" i="1"/>
  <c r="C24" i="1"/>
  <c r="D21" i="1"/>
  <c r="C21" i="1"/>
  <c r="D17" i="1"/>
  <c r="D19" i="1"/>
  <c r="C19" i="1"/>
  <c r="C17" i="1"/>
  <c r="D6" i="2" l="1"/>
  <c r="D10" i="2" s="1"/>
  <c r="K32" i="2"/>
  <c r="D14" i="1"/>
  <c r="C14" i="1"/>
  <c r="E12" i="1"/>
  <c r="E9" i="1"/>
  <c r="F9" i="1" s="1"/>
  <c r="E8" i="1"/>
  <c r="F8" i="1" s="1"/>
  <c r="E7" i="1"/>
  <c r="F7" i="1" s="1"/>
  <c r="E6" i="1"/>
  <c r="F6" i="1" s="1"/>
  <c r="E14" i="1" l="1"/>
  <c r="F14" i="1" s="1"/>
</calcChain>
</file>

<file path=xl/sharedStrings.xml><?xml version="1.0" encoding="utf-8"?>
<sst xmlns="http://schemas.openxmlformats.org/spreadsheetml/2006/main" count="302" uniqueCount="182">
  <si>
    <t>TELSOTERRA S.A.</t>
  </si>
  <si>
    <t>CEDULA RESUMEN DE CUENTAS POR COBRAR</t>
  </si>
  <si>
    <t>Al 31 de diciembre del 2019</t>
  </si>
  <si>
    <t>Codigo</t>
  </si>
  <si>
    <t>Cuenta contable</t>
  </si>
  <si>
    <t>Variacion</t>
  </si>
  <si>
    <t>%</t>
  </si>
  <si>
    <t>Comentarios</t>
  </si>
  <si>
    <t>1-1-1-03-01-001</t>
  </si>
  <si>
    <t>Clientes por Cobrar</t>
  </si>
  <si>
    <t>1-1-1-04-01-001</t>
  </si>
  <si>
    <t>Prestamos a Empleados</t>
  </si>
  <si>
    <t>1-1-1-07-01</t>
  </si>
  <si>
    <t>Anticipo a Proveedores</t>
  </si>
  <si>
    <t>1-1-1-07-02</t>
  </si>
  <si>
    <t>Anticipo Gastos de Viaje</t>
  </si>
  <si>
    <t>Cuentas por cobrar Partes Relacionadas</t>
  </si>
  <si>
    <t>1-1-1-03-02-001</t>
  </si>
  <si>
    <t>TELCONET S.A.</t>
  </si>
  <si>
    <t>TOTAL</t>
  </si>
  <si>
    <t>NOTAS A LOS ESTADOS FINANCIEROS:</t>
  </si>
  <si>
    <t>Efectivo y equivalentes de efectivo</t>
  </si>
  <si>
    <t>Clientes</t>
  </si>
  <si>
    <t>Menos: Provision de cuentas incobrables</t>
  </si>
  <si>
    <t>Cuentas por cobrar, partes relacionadas</t>
  </si>
  <si>
    <t>Otras cuentas por cobrar:</t>
  </si>
  <si>
    <t>Anticipos a proveedores</t>
  </si>
  <si>
    <t>Anticipos gastos de viaje</t>
  </si>
  <si>
    <t xml:space="preserve">Otras  </t>
  </si>
  <si>
    <t xml:space="preserve">FECHA </t>
  </si>
  <si>
    <t>#</t>
  </si>
  <si>
    <t xml:space="preserve">CLIENTE </t>
  </si>
  <si>
    <t>DETALLE</t>
  </si>
  <si>
    <t>RUC</t>
  </si>
  <si>
    <t>SUBTOTAL</t>
  </si>
  <si>
    <t xml:space="preserve">IVA </t>
  </si>
  <si>
    <t># de Retención</t>
  </si>
  <si>
    <t>Ret. Fuente</t>
  </si>
  <si>
    <t>Ret. Iva</t>
  </si>
  <si>
    <t>Observacion</t>
  </si>
  <si>
    <t>16-04-19</t>
  </si>
  <si>
    <t>001-001-000000072</t>
  </si>
  <si>
    <t>SHOULDT SOLIS WALTER</t>
  </si>
  <si>
    <t>Cruce de 39.62m dirigido para instalacion de PEAD</t>
  </si>
  <si>
    <t>1200014023001</t>
  </si>
  <si>
    <t>001-001-000000557</t>
  </si>
  <si>
    <t>-</t>
  </si>
  <si>
    <t>saldo pend</t>
  </si>
  <si>
    <t>16-07-19</t>
  </si>
  <si>
    <t>001-001-000000090</t>
  </si>
  <si>
    <t>Canalización</t>
  </si>
  <si>
    <t>0991327371001</t>
  </si>
  <si>
    <t>001-011-000131305</t>
  </si>
  <si>
    <t>18-09-19</t>
  </si>
  <si>
    <t>001-001-000000105</t>
  </si>
  <si>
    <t xml:space="preserve">DUCTOS DE GUAYAQUIL FIDEICOMISO MERCANTIL </t>
  </si>
  <si>
    <t>0992687827001</t>
  </si>
  <si>
    <t>001-002-000000256</t>
  </si>
  <si>
    <t>Pendiente</t>
  </si>
  <si>
    <t>001-001-000000106</t>
  </si>
  <si>
    <t>001-002-000000257</t>
  </si>
  <si>
    <t>001-001-000000107</t>
  </si>
  <si>
    <t>001-002-000000258</t>
  </si>
  <si>
    <t>001-001-000000109</t>
  </si>
  <si>
    <t>001-002-000000260</t>
  </si>
  <si>
    <t>001-001-000000112</t>
  </si>
  <si>
    <t>001-002-000000263</t>
  </si>
  <si>
    <t>17-10-19</t>
  </si>
  <si>
    <t>001-001-000000114</t>
  </si>
  <si>
    <t>001-002-000000284</t>
  </si>
  <si>
    <t>18-10-19</t>
  </si>
  <si>
    <t>001-001-000000115</t>
  </si>
  <si>
    <t>001-002-000000285</t>
  </si>
  <si>
    <t>001-001-000000116</t>
  </si>
  <si>
    <t>Perforación</t>
  </si>
  <si>
    <t>001-002-000000286</t>
  </si>
  <si>
    <t>001-001-000000121</t>
  </si>
  <si>
    <t>001-002-000000291</t>
  </si>
  <si>
    <t>001-001-000000122</t>
  </si>
  <si>
    <t>001-002-000000283</t>
  </si>
  <si>
    <t>25-10-19</t>
  </si>
  <si>
    <t>001-001-000000124</t>
  </si>
  <si>
    <t>Saco de cemento</t>
  </si>
  <si>
    <t>001-001-000139289</t>
  </si>
  <si>
    <t>001-001-000000125</t>
  </si>
  <si>
    <t>Palas bellota redonda</t>
  </si>
  <si>
    <t>001-001-000139288</t>
  </si>
  <si>
    <t>06-11-19</t>
  </si>
  <si>
    <t>001-001-000000126</t>
  </si>
  <si>
    <t>Porcelanato pizarra</t>
  </si>
  <si>
    <t>001-001-000141121</t>
  </si>
  <si>
    <t>13-11-19</t>
  </si>
  <si>
    <t>001-001-000000128</t>
  </si>
  <si>
    <t>CABLEANDINO</t>
  </si>
  <si>
    <t>Limpieza de ductos</t>
  </si>
  <si>
    <t>1391799519001</t>
  </si>
  <si>
    <t>001-001-000001285</t>
  </si>
  <si>
    <t>02-12-19</t>
  </si>
  <si>
    <t>001-001-000000130</t>
  </si>
  <si>
    <t>Cruce con perforacion</t>
  </si>
  <si>
    <t>001-002-000000409</t>
  </si>
  <si>
    <t>001-001-000000131</t>
  </si>
  <si>
    <t>Construccion de calzada</t>
  </si>
  <si>
    <t>001-002-000000408</t>
  </si>
  <si>
    <t>10-12-19</t>
  </si>
  <si>
    <t>001-001-000000132</t>
  </si>
  <si>
    <t xml:space="preserve">001-001-000001306 </t>
  </si>
  <si>
    <t>Saldo</t>
  </si>
  <si>
    <t>Shouldt Solis Walter</t>
  </si>
  <si>
    <t>Ductos de Guayaquil, Fideicomiso Merantil</t>
  </si>
  <si>
    <t>CLIENTE</t>
  </si>
  <si>
    <t>SALDO</t>
  </si>
  <si>
    <t>Telconet</t>
  </si>
  <si>
    <t>Cableandino</t>
  </si>
  <si>
    <t>Auditoria de cuentas por cobrar, clientes</t>
  </si>
  <si>
    <t>1-1-1-07-02-008</t>
  </si>
  <si>
    <t>1-1-1-07-02-005</t>
  </si>
  <si>
    <t>1-1-1-07-01-040</t>
  </si>
  <si>
    <t>Fatima Narcisa Moreira Zambrano</t>
  </si>
  <si>
    <t>1-1-1-07-02-003</t>
  </si>
  <si>
    <t>BMACH</t>
  </si>
  <si>
    <t xml:space="preserve">     ANTICIPO A PROVEEDORES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</si>
  <si>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</si>
  <si>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</si>
  <si>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</si>
  <si>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</si>
  <si>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</si>
  <si>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</si>
  <si>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JANETH AMERICA CHUNGA LOPEZ</t>
  </si>
  <si>
    <t>1-1-1-07-01-028</t>
  </si>
  <si>
    <t xml:space="preserve">      FATIMA NARCISA MOREIRA ZAMBRANO</t>
  </si>
  <si>
    <t xml:space="preserve">      JOSE LUIS MIÑO BRIONES</t>
  </si>
  <si>
    <t>1-1-1-07-01-047</t>
  </si>
  <si>
    <t xml:space="preserve">     ANTICIPO GASTOS DE VIAJE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</si>
  <si>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</si>
  <si>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</si>
  <si>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</si>
  <si>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</si>
  <si>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</si>
  <si>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 xml:space="preserve">      TEODORO FERNANDO LINO TUBAY</t>
  </si>
  <si>
    <t>1-1-1-07-02-004</t>
  </si>
  <si>
    <t xml:space="preserve">      WILMITON ENRIQUE PINCAY GUTIERRES</t>
  </si>
  <si>
    <t xml:space="preserve">      ALEJANDRO RAUL CACURRI GARCIA</t>
  </si>
  <si>
    <t>1-1-1-07-02-007</t>
  </si>
  <si>
    <t>Saldo Anterior</t>
  </si>
  <si>
    <t>Mov. Débito</t>
  </si>
  <si>
    <t>Mov. Crédito</t>
  </si>
  <si>
    <t>Saldo al 31/12/2019</t>
  </si>
  <si>
    <t>Anticipo Proveedores</t>
  </si>
  <si>
    <t>Débitos</t>
  </si>
  <si>
    <t>Créditos</t>
  </si>
  <si>
    <t>Saldos</t>
  </si>
  <si>
    <t>Comprobante</t>
  </si>
  <si>
    <t>TC</t>
  </si>
  <si>
    <t>Diario</t>
  </si>
  <si>
    <t>No. Docu.</t>
  </si>
  <si>
    <t>Fecha</t>
  </si>
  <si>
    <t xml:space="preserve">Detalle de Línea </t>
  </si>
  <si>
    <t>E</t>
  </si>
  <si>
    <t>BINTE</t>
  </si>
  <si>
    <t>CK 808-0 JAVIER ANTONIO ICA :</t>
  </si>
  <si>
    <t>CK 363-0 CORNEJO ESPINOZA J :DB -1070987682: Provi</t>
  </si>
  <si>
    <t>T</t>
  </si>
  <si>
    <t>CONTG</t>
  </si>
  <si>
    <t>Liquidacion #1 Wilmington Pincay provisional con cheque #906 Cruce Piady</t>
  </si>
  <si>
    <t>Liquidacion #3 por provisional entregado a Wilmington Pincay cheque #906</t>
  </si>
  <si>
    <t>Liquidacion #2 por provisional entregado a Wilmington Pincay con cheque #906</t>
  </si>
  <si>
    <t>Liquidacion #4 por provisional entregado a Wilmington Pincay por cheque #906</t>
  </si>
  <si>
    <t>CK 365-0 PINCAY GUTIERREZ W :CK-1070987682: Provis</t>
  </si>
  <si>
    <t>I</t>
  </si>
  <si>
    <t>DP 55439637-0 :DP:0-55439637 Deposito de Wilmingto</t>
  </si>
  <si>
    <t>LIQUIDACIÓN #1 WILMINTON PINCAY GUTIERREZ, PROVISIONAL CHEQUE #365 BM , PROYECTO TELEFÓNICA BLOQUE#2</t>
  </si>
  <si>
    <t>CK 648-0 PINCAY GUTIERREZ W :DB -1070987682: PROVI</t>
  </si>
  <si>
    <t>LIQUIDACIÓN #2 WILMINTON PINCAY GUTIERREZ, PROVISIONAL CHEQUE #365 BM , PROYECTO TELEFÓNICA BLOQUE#2</t>
  </si>
  <si>
    <t>LIQUIDACIÓN #3 WILMINTON PINCAY GUTIERREZ, PROVISIONAL CHEQUE #365 BM , PROYECTO TELEFÓNICA BLOQUE#2</t>
  </si>
  <si>
    <t>LIQUIDACIÓN #2 CK#648 BM WILMINTON PINCAY CRUCE TOPO CHASQUI BOLICHE</t>
  </si>
  <si>
    <t>LIQ. #1 CK#648 WILMINTON PINCAY PROYECTO CRUCES RIOBAMBA Y AMBATO</t>
  </si>
  <si>
    <t xml:space="preserve">      ARMIJOS HERRERA PATRICIO LEONARDO.</t>
  </si>
  <si>
    <t>1-1-1-07-01-053</t>
  </si>
  <si>
    <t xml:space="preserve">      CARLOS JULIO MORENO ZAMBRANO</t>
  </si>
  <si>
    <t xml:space="preserve"> $-   </t>
  </si>
  <si>
    <t>CK 367-0 MORENO ZAMBRANO CA :CK-1070987682: Provis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</si>
</sst>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&quot;$&quot;\-#,##0.00"/>
    <numFmt numFmtId="43" formatCode="_ * #,##0.00_ ;_ * \-#,##0.00_ ;_ * &quot;-&quot;??_ ;_ @_ "/>
    <numFmt numFmtId="164" formatCode="_ * #,##0_ ;_ * \-#,##0_ ;_ * &quot;-&quot;??_ ;_ @_ "/>
    <numFmt numFmtId="165" formatCode="dd\-mm\-yy"/>
    <numFmt numFmtId="168" formatCode="_ &quot;$&quot;* #,##0.00_ ;_ &quot;$&quot;* \-#,##0.00_ ;_ &quot;$&quot;* &quot;-&quot;??_ ;_ @_ "/>
    <numFmt numFmtId="170" formatCode="_(&quot;$&quot;\ * #,##0.00_);_(&quot;$&quot;\ * \(#,##0.00\);_(&quot;$&quot;\ 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.5"/>
      <color indexed="8"/>
      <name val="Calibri"/>
      <family val="2"/>
    </font>
    <font>
      <b/>
      <sz val="10.5"/>
      <color indexed="8"/>
      <name val="Calibri"/>
      <family val="2"/>
    </font>
    <font>
      <sz val="10.5"/>
      <name val="Calibri"/>
      <family val="2"/>
    </font>
    <font>
      <b/>
      <sz val="10.5"/>
      <name val="Calibri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45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93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9" fontId="0" fillId="2" borderId="2" xfId="0" applyNumberFormat="1" applyFill="1" applyBorder="1"/>
    <xf numFmtId="0" fontId="0" fillId="2" borderId="2" xfId="0" applyFill="1" applyBorder="1" applyAlignment="1">
      <alignment horizontal="left"/>
    </xf>
    <xf numFmtId="9" fontId="0" fillId="2" borderId="2" xfId="2" applyFont="1" applyFill="1" applyBorder="1"/>
    <xf numFmtId="0" fontId="0" fillId="2" borderId="2" xfId="0" applyFill="1" applyBorder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3" xfId="0" applyFill="1" applyBorder="1"/>
    <xf numFmtId="0" fontId="0" fillId="2" borderId="3" xfId="0" applyFill="1" applyBorder="1" applyAlignment="1">
      <alignment horizontal="left"/>
    </xf>
    <xf numFmtId="9" fontId="0" fillId="2" borderId="1" xfId="2" applyFont="1" applyFill="1" applyBorder="1"/>
    <xf numFmtId="0" fontId="0" fillId="2" borderId="4" xfId="0" applyFill="1" applyBorder="1"/>
    <xf numFmtId="0" fontId="0" fillId="2" borderId="1" xfId="0" applyFill="1" applyBorder="1"/>
    <xf numFmtId="164" fontId="0" fillId="2" borderId="2" xfId="1" applyNumberFormat="1" applyFont="1" applyFill="1" applyBorder="1"/>
    <xf numFmtId="164" fontId="0" fillId="2" borderId="1" xfId="1" applyNumberFormat="1" applyFont="1" applyFill="1" applyBorder="1"/>
    <xf numFmtId="164" fontId="0" fillId="2" borderId="0" xfId="0" applyNumberFormat="1" applyFill="1"/>
    <xf numFmtId="164" fontId="0" fillId="2" borderId="4" xfId="0" applyNumberFormat="1" applyFill="1" applyBorder="1"/>
    <xf numFmtId="164" fontId="0" fillId="2" borderId="2" xfId="0" applyNumberFormat="1" applyFill="1" applyBorder="1"/>
    <xf numFmtId="164" fontId="0" fillId="2" borderId="1" xfId="0" applyNumberFormat="1" applyFill="1" applyBorder="1"/>
    <xf numFmtId="164" fontId="0" fillId="2" borderId="3" xfId="0" applyNumberFormat="1" applyFill="1" applyBorder="1"/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49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6" fillId="0" borderId="5" xfId="0" applyFont="1" applyBorder="1"/>
    <xf numFmtId="49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4" fontId="0" fillId="0" borderId="0" xfId="0" applyNumberFormat="1"/>
    <xf numFmtId="43" fontId="0" fillId="0" borderId="5" xfId="1" applyFont="1" applyBorder="1" applyAlignment="1">
      <alignment horizontal="center"/>
    </xf>
    <xf numFmtId="43" fontId="6" fillId="0" borderId="5" xfId="1" applyFont="1" applyBorder="1" applyAlignment="1">
      <alignment horizontal="center"/>
    </xf>
    <xf numFmtId="43" fontId="2" fillId="5" borderId="0" xfId="1" applyFont="1" applyFill="1"/>
    <xf numFmtId="43" fontId="9" fillId="0" borderId="5" xfId="1" applyFont="1" applyBorder="1" applyAlignment="1">
      <alignment horizontal="center" vertical="center"/>
    </xf>
    <xf numFmtId="165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wrapText="1"/>
    </xf>
    <xf numFmtId="0" fontId="6" fillId="0" borderId="7" xfId="0" applyFont="1" applyBorder="1" applyAlignment="1">
      <alignment horizontal="center"/>
    </xf>
    <xf numFmtId="49" fontId="7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43" fontId="7" fillId="0" borderId="8" xfId="1" applyFont="1" applyBorder="1" applyAlignment="1">
      <alignment horizontal="center" vertical="center"/>
    </xf>
    <xf numFmtId="43" fontId="8" fillId="3" borderId="8" xfId="1" applyFont="1" applyFill="1" applyBorder="1" applyAlignment="1">
      <alignment horizontal="center" vertical="center"/>
    </xf>
    <xf numFmtId="4" fontId="7" fillId="0" borderId="8" xfId="0" applyNumberFormat="1" applyFont="1" applyBorder="1" applyAlignment="1">
      <alignment horizontal="center" vertical="center"/>
    </xf>
    <xf numFmtId="43" fontId="9" fillId="0" borderId="8" xfId="1" applyFont="1" applyBorder="1" applyAlignment="1">
      <alignment horizontal="center" vertical="center"/>
    </xf>
    <xf numFmtId="43" fontId="10" fillId="4" borderId="8" xfId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 vertical="center" wrapText="1"/>
    </xf>
    <xf numFmtId="43" fontId="5" fillId="2" borderId="2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43" fontId="5" fillId="2" borderId="1" xfId="0" applyNumberFormat="1" applyFont="1" applyFill="1" applyBorder="1" applyAlignment="1">
      <alignment horizontal="center" vertical="center"/>
    </xf>
    <xf numFmtId="165" fontId="4" fillId="2" borderId="0" xfId="0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14" fontId="0" fillId="0" borderId="0" xfId="0" applyNumberFormat="1"/>
    <xf numFmtId="0" fontId="2" fillId="0" borderId="0" xfId="0" applyFont="1"/>
    <xf numFmtId="49" fontId="2" fillId="0" borderId="0" xfId="0" applyNumberFormat="1" applyFont="1"/>
    <xf numFmtId="4" fontId="2" fillId="0" borderId="0" xfId="0" applyNumberFormat="1" applyFont="1"/>
    <xf numFmtId="49" fontId="0" fillId="0" borderId="0" xfId="0" applyNumberFormat="1"/>
    <xf numFmtId="0" fontId="12" fillId="0" borderId="0" xfId="0" applyFont="1"/>
    <xf numFmtId="168" fontId="12" fillId="0" borderId="0" xfId="3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/>
    <xf numFmtId="168" fontId="12" fillId="0" borderId="0" xfId="3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8" fontId="0" fillId="0" borderId="0" xfId="0" applyNumberFormat="1"/>
    <xf numFmtId="0" fontId="0" fillId="0" borderId="0" xfId="0"/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168" fontId="12" fillId="0" borderId="0" xfId="3" applyFont="1"/>
    <xf numFmtId="14" fontId="12" fillId="0" borderId="0" xfId="0" applyNumberFormat="1" applyFont="1" applyAlignment="1">
      <alignment horizontal="center"/>
    </xf>
  </cellXfs>
  <cellStyles count="5">
    <cellStyle name="Millares" xfId="1" builtinId="3"/>
    <cellStyle name="Moneda 2" xfId="4"/>
    <cellStyle name="Moneda 3" xf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8" sqref="B8:G9"/>
    </sheetView>
  </sheetViews>
  <sheetFormatPr baseColWidth="10" defaultColWidth="9.140625" defaultRowHeight="15" x14ac:dyDescent="0.25"/>
  <cols>
    <col min="1" max="1" width="15.7109375" style="2" customWidth="1"/>
    <col min="2" max="2" width="37.28515625" style="2" bestFit="1" customWidth="1"/>
    <col min="3" max="4" width="10.7109375" style="2" bestFit="1" customWidth="1"/>
    <col min="5" max="5" width="10" style="2" bestFit="1" customWidth="1"/>
    <col min="6" max="6" width="9.5703125" style="2" bestFit="1" customWidth="1"/>
    <col min="7" max="7" width="43.28515625" style="2" customWidth="1"/>
    <col min="8" max="16384" width="9.140625" style="2"/>
  </cols>
  <sheetData>
    <row r="1" spans="1:8" x14ac:dyDescent="0.25">
      <c r="A1" s="1" t="s">
        <v>0</v>
      </c>
    </row>
    <row r="2" spans="1:8" x14ac:dyDescent="0.25">
      <c r="A2" s="3" t="s">
        <v>1</v>
      </c>
    </row>
    <row r="3" spans="1:8" x14ac:dyDescent="0.25">
      <c r="A3" s="3" t="s">
        <v>2</v>
      </c>
    </row>
    <row r="5" spans="1:8" x14ac:dyDescent="0.25">
      <c r="A5" s="4" t="s">
        <v>3</v>
      </c>
      <c r="B5" s="4" t="s">
        <v>4</v>
      </c>
      <c r="C5" s="5">
        <v>43830</v>
      </c>
      <c r="D5" s="5">
        <v>43465</v>
      </c>
      <c r="E5" s="4" t="s">
        <v>5</v>
      </c>
      <c r="F5" s="4" t="s">
        <v>6</v>
      </c>
      <c r="G5" s="4" t="s">
        <v>7</v>
      </c>
    </row>
    <row r="6" spans="1:8" s="3" customFormat="1" x14ac:dyDescent="0.25">
      <c r="A6" s="6" t="s">
        <v>8</v>
      </c>
      <c r="B6" s="7" t="s">
        <v>9</v>
      </c>
      <c r="C6" s="17">
        <v>179895.1</v>
      </c>
      <c r="D6" s="17">
        <v>139244.6</v>
      </c>
      <c r="E6" s="17">
        <f>+C6-D6</f>
        <v>40650.5</v>
      </c>
      <c r="F6" s="8">
        <f>+E6/D6</f>
        <v>0.29193591708403771</v>
      </c>
      <c r="G6" s="9"/>
      <c r="H6" s="2"/>
    </row>
    <row r="7" spans="1:8" s="3" customFormat="1" x14ac:dyDescent="0.25">
      <c r="A7" s="6" t="s">
        <v>10</v>
      </c>
      <c r="B7" s="7" t="s">
        <v>11</v>
      </c>
      <c r="C7" s="17">
        <v>109.4</v>
      </c>
      <c r="D7" s="17">
        <v>559.4</v>
      </c>
      <c r="E7" s="17">
        <f t="shared" ref="E7:E12" si="0">+C7-D7</f>
        <v>-450</v>
      </c>
      <c r="F7" s="8">
        <f t="shared" ref="F7:F14" si="1">+E7/D7</f>
        <v>-0.8044333214158027</v>
      </c>
      <c r="G7" s="9"/>
      <c r="H7" s="2"/>
    </row>
    <row r="8" spans="1:8" s="3" customFormat="1" x14ac:dyDescent="0.25">
      <c r="A8" s="6" t="s">
        <v>12</v>
      </c>
      <c r="B8" s="7" t="s">
        <v>13</v>
      </c>
      <c r="C8" s="17">
        <v>5780.2</v>
      </c>
      <c r="D8" s="17">
        <v>7054.44</v>
      </c>
      <c r="E8" s="17">
        <f t="shared" si="0"/>
        <v>-1274.2399999999998</v>
      </c>
      <c r="F8" s="8">
        <f t="shared" si="1"/>
        <v>-0.18062950425547597</v>
      </c>
      <c r="G8" s="9"/>
      <c r="H8" s="2"/>
    </row>
    <row r="9" spans="1:8" s="3" customFormat="1" x14ac:dyDescent="0.25">
      <c r="A9" s="6" t="s">
        <v>14</v>
      </c>
      <c r="B9" s="7" t="s">
        <v>15</v>
      </c>
      <c r="C9" s="17">
        <v>9960.69</v>
      </c>
      <c r="D9" s="17">
        <v>6723.75</v>
      </c>
      <c r="E9" s="17">
        <f t="shared" si="0"/>
        <v>3236.9400000000005</v>
      </c>
      <c r="F9" s="8">
        <f t="shared" si="1"/>
        <v>0.48141885108756283</v>
      </c>
      <c r="G9" s="9"/>
      <c r="H9" s="2"/>
    </row>
    <row r="10" spans="1:8" s="3" customFormat="1" x14ac:dyDescent="0.25">
      <c r="A10" s="6"/>
      <c r="B10" s="10"/>
      <c r="C10" s="17"/>
      <c r="D10" s="17"/>
      <c r="E10" s="17"/>
      <c r="F10" s="8"/>
      <c r="G10" s="9"/>
      <c r="H10" s="2"/>
    </row>
    <row r="11" spans="1:8" s="3" customFormat="1" x14ac:dyDescent="0.25">
      <c r="A11" s="6"/>
      <c r="B11" s="11" t="s">
        <v>16</v>
      </c>
      <c r="C11" s="17"/>
      <c r="D11" s="17"/>
      <c r="E11" s="17"/>
      <c r="F11" s="8"/>
      <c r="G11" s="9"/>
      <c r="H11" s="2"/>
    </row>
    <row r="12" spans="1:8" s="3" customFormat="1" x14ac:dyDescent="0.25">
      <c r="A12" s="6" t="s">
        <v>17</v>
      </c>
      <c r="B12" t="s">
        <v>18</v>
      </c>
      <c r="C12" s="17">
        <v>1696400</v>
      </c>
      <c r="D12" s="17">
        <v>0</v>
      </c>
      <c r="E12" s="17">
        <f t="shared" si="0"/>
        <v>1696400</v>
      </c>
      <c r="F12" s="8">
        <v>1</v>
      </c>
      <c r="G12" s="9"/>
      <c r="H12" s="2"/>
    </row>
    <row r="13" spans="1:8" x14ac:dyDescent="0.25">
      <c r="A13" s="9"/>
      <c r="B13" s="7"/>
      <c r="C13" s="17"/>
      <c r="D13" s="17"/>
      <c r="E13" s="17"/>
      <c r="F13" s="9"/>
      <c r="G13" s="9"/>
    </row>
    <row r="14" spans="1:8" x14ac:dyDescent="0.25">
      <c r="A14" s="12"/>
      <c r="B14" s="13" t="s">
        <v>19</v>
      </c>
      <c r="C14" s="18">
        <f>SUM(C6:C13)</f>
        <v>1892145.3900000001</v>
      </c>
      <c r="D14" s="18">
        <f t="shared" ref="D14:E14" si="2">SUM(D6:D13)</f>
        <v>153582.19</v>
      </c>
      <c r="E14" s="18">
        <f t="shared" si="2"/>
        <v>1738563.2</v>
      </c>
      <c r="F14" s="14">
        <f t="shared" si="1"/>
        <v>11.320083402899776</v>
      </c>
      <c r="G14" s="12"/>
    </row>
    <row r="15" spans="1:8" x14ac:dyDescent="0.25">
      <c r="C15" s="19"/>
      <c r="D15" s="19"/>
      <c r="E15" s="19"/>
    </row>
    <row r="16" spans="1:8" x14ac:dyDescent="0.25">
      <c r="B16" s="15" t="s">
        <v>20</v>
      </c>
      <c r="C16" s="20"/>
      <c r="D16" s="20"/>
      <c r="E16" s="19"/>
    </row>
    <row r="17" spans="2:5" x14ac:dyDescent="0.25">
      <c r="B17" s="9" t="s">
        <v>22</v>
      </c>
      <c r="C17" s="21">
        <f>+C6</f>
        <v>179895.1</v>
      </c>
      <c r="D17" s="21">
        <f>+D6</f>
        <v>139244.6</v>
      </c>
      <c r="E17" s="19"/>
    </row>
    <row r="18" spans="2:5" x14ac:dyDescent="0.25">
      <c r="B18" s="9" t="s">
        <v>23</v>
      </c>
      <c r="C18" s="23">
        <v>0</v>
      </c>
      <c r="D18" s="23">
        <v>0</v>
      </c>
      <c r="E18" s="19"/>
    </row>
    <row r="19" spans="2:5" x14ac:dyDescent="0.25">
      <c r="B19" s="9"/>
      <c r="C19" s="21">
        <f>+C17+C18</f>
        <v>179895.1</v>
      </c>
      <c r="D19" s="21">
        <f>+D17+D18</f>
        <v>139244.6</v>
      </c>
      <c r="E19" s="19"/>
    </row>
    <row r="20" spans="2:5" x14ac:dyDescent="0.25">
      <c r="B20" s="9"/>
      <c r="C20" s="21"/>
      <c r="D20" s="21"/>
      <c r="E20" s="19"/>
    </row>
    <row r="21" spans="2:5" x14ac:dyDescent="0.25">
      <c r="B21" s="9" t="s">
        <v>24</v>
      </c>
      <c r="C21" s="21">
        <f>+C12</f>
        <v>1696400</v>
      </c>
      <c r="D21" s="21">
        <f>+D12</f>
        <v>0</v>
      </c>
      <c r="E21" s="19"/>
    </row>
    <row r="22" spans="2:5" x14ac:dyDescent="0.25">
      <c r="B22" s="9"/>
      <c r="C22" s="21"/>
      <c r="D22" s="21"/>
      <c r="E22" s="19"/>
    </row>
    <row r="23" spans="2:5" x14ac:dyDescent="0.25">
      <c r="B23" s="9" t="s">
        <v>25</v>
      </c>
      <c r="C23" s="21"/>
      <c r="D23" s="21"/>
      <c r="E23" s="19"/>
    </row>
    <row r="24" spans="2:5" x14ac:dyDescent="0.25">
      <c r="B24" s="9" t="s">
        <v>26</v>
      </c>
      <c r="C24" s="21">
        <f>+C8</f>
        <v>5780.2</v>
      </c>
      <c r="D24" s="21">
        <f>+D8</f>
        <v>7054.44</v>
      </c>
      <c r="E24" s="19"/>
    </row>
    <row r="25" spans="2:5" x14ac:dyDescent="0.25">
      <c r="B25" s="9" t="s">
        <v>27</v>
      </c>
      <c r="C25" s="21">
        <f>+C9</f>
        <v>9960.69</v>
      </c>
      <c r="D25" s="21">
        <f>+D9</f>
        <v>6723.75</v>
      </c>
      <c r="E25" s="19"/>
    </row>
    <row r="26" spans="2:5" x14ac:dyDescent="0.25">
      <c r="B26" s="9" t="s">
        <v>28</v>
      </c>
      <c r="C26" s="21">
        <f>+C7</f>
        <v>109.4</v>
      </c>
      <c r="D26" s="21">
        <f>+D7</f>
        <v>559.4</v>
      </c>
      <c r="E26" s="19"/>
    </row>
    <row r="27" spans="2:5" x14ac:dyDescent="0.25">
      <c r="B27" s="16" t="s">
        <v>21</v>
      </c>
      <c r="C27" s="22">
        <f>SUM(C19:C26)</f>
        <v>1892145.39</v>
      </c>
      <c r="D27" s="22">
        <f>SUM(D19:D26)</f>
        <v>153582.19</v>
      </c>
      <c r="E27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4"/>
  <sheetViews>
    <sheetView topLeftCell="A21" workbookViewId="0">
      <selection activeCell="K32" sqref="K32"/>
    </sheetView>
  </sheetViews>
  <sheetFormatPr baseColWidth="10" defaultColWidth="11.42578125" defaultRowHeight="15" x14ac:dyDescent="0.25"/>
  <cols>
    <col min="1" max="1" width="10.28515625" customWidth="1"/>
    <col min="2" max="2" width="17.85546875" customWidth="1"/>
    <col min="3" max="3" width="38.5703125" customWidth="1"/>
    <col min="4" max="4" width="13.42578125" customWidth="1"/>
    <col min="8" max="8" width="17.42578125" customWidth="1"/>
    <col min="13" max="13" width="22.42578125" bestFit="1" customWidth="1"/>
  </cols>
  <sheetData>
    <row r="1" spans="1:13" s="2" customFormat="1" x14ac:dyDescent="0.25">
      <c r="A1" s="70" t="s">
        <v>0</v>
      </c>
    </row>
    <row r="2" spans="1:13" s="2" customFormat="1" ht="12.75" customHeight="1" x14ac:dyDescent="0.25">
      <c r="A2" s="69" t="s">
        <v>114</v>
      </c>
      <c r="B2" s="43"/>
      <c r="E2" s="43"/>
      <c r="F2" s="43"/>
      <c r="G2" s="43"/>
      <c r="H2" s="43"/>
      <c r="I2" s="62"/>
      <c r="J2" s="62"/>
      <c r="K2" s="63"/>
      <c r="L2" s="64"/>
      <c r="M2" s="44"/>
    </row>
    <row r="3" spans="1:13" s="2" customFormat="1" x14ac:dyDescent="0.25">
      <c r="A3" s="69" t="s">
        <v>2</v>
      </c>
      <c r="B3" s="43"/>
      <c r="E3" s="43"/>
      <c r="F3" s="43"/>
      <c r="G3" s="43"/>
      <c r="H3" s="43"/>
      <c r="I3" s="62"/>
      <c r="J3" s="62"/>
      <c r="K3" s="63"/>
      <c r="L3" s="64"/>
      <c r="M3" s="44"/>
    </row>
    <row r="4" spans="1:13" s="2" customFormat="1" x14ac:dyDescent="0.25">
      <c r="A4" s="69"/>
      <c r="B4" s="43"/>
      <c r="E4" s="43"/>
      <c r="F4" s="43"/>
      <c r="G4" s="43"/>
      <c r="H4" s="43"/>
      <c r="I4" s="62"/>
      <c r="J4" s="62"/>
      <c r="K4" s="63"/>
      <c r="L4" s="64"/>
      <c r="M4" s="44"/>
    </row>
    <row r="5" spans="1:13" x14ac:dyDescent="0.25">
      <c r="A5" s="42"/>
      <c r="B5" s="43"/>
      <c r="C5" s="4" t="s">
        <v>110</v>
      </c>
      <c r="D5" s="4" t="s">
        <v>111</v>
      </c>
      <c r="E5" s="43"/>
      <c r="F5" s="43"/>
      <c r="G5" s="43"/>
      <c r="H5" s="43"/>
      <c r="I5" s="62"/>
      <c r="J5" s="62"/>
      <c r="K5" s="63"/>
      <c r="L5" s="64"/>
      <c r="M5" s="44"/>
    </row>
    <row r="6" spans="1:13" ht="21" customHeight="1" x14ac:dyDescent="0.25">
      <c r="A6" s="42"/>
      <c r="B6" s="43"/>
      <c r="C6" s="65" t="s">
        <v>109</v>
      </c>
      <c r="D6" s="66">
        <f>SUM(K14:K25)</f>
        <v>108045.47400000002</v>
      </c>
      <c r="E6" s="43"/>
      <c r="F6" s="43"/>
      <c r="G6" s="43"/>
      <c r="H6" s="43"/>
      <c r="I6" s="62"/>
      <c r="J6" s="62"/>
      <c r="K6" s="63"/>
      <c r="L6" s="64"/>
      <c r="M6" s="44"/>
    </row>
    <row r="7" spans="1:13" x14ac:dyDescent="0.25">
      <c r="A7" s="42"/>
      <c r="B7" s="43"/>
      <c r="C7" s="65" t="s">
        <v>113</v>
      </c>
      <c r="D7" s="66">
        <f>+K30+K31</f>
        <v>66000</v>
      </c>
      <c r="E7" s="43"/>
      <c r="F7" s="43"/>
      <c r="G7" s="43"/>
      <c r="H7" s="43"/>
      <c r="I7" s="62"/>
      <c r="J7" s="62"/>
      <c r="K7" s="63"/>
      <c r="L7" s="64"/>
      <c r="M7" s="44"/>
    </row>
    <row r="8" spans="1:13" x14ac:dyDescent="0.25">
      <c r="A8" s="42"/>
      <c r="B8" s="43"/>
      <c r="C8" s="65" t="s">
        <v>108</v>
      </c>
      <c r="D8" s="66">
        <f>+K13</f>
        <v>5045.95</v>
      </c>
      <c r="E8" s="43"/>
      <c r="F8" s="43"/>
      <c r="G8" s="43"/>
      <c r="H8" s="43"/>
      <c r="I8" s="62"/>
      <c r="J8" s="62"/>
      <c r="K8" s="63"/>
      <c r="L8" s="64"/>
      <c r="M8" s="44"/>
    </row>
    <row r="9" spans="1:13" x14ac:dyDescent="0.25">
      <c r="A9" s="42"/>
      <c r="B9" s="43"/>
      <c r="C9" s="65" t="s">
        <v>112</v>
      </c>
      <c r="D9" s="66">
        <f>SUM(K26:K29)</f>
        <v>803.68119999999999</v>
      </c>
      <c r="E9" s="43"/>
      <c r="F9" s="43"/>
      <c r="G9" s="43"/>
      <c r="H9" s="43"/>
      <c r="I9" s="62"/>
      <c r="J9" s="62"/>
      <c r="K9" s="63"/>
      <c r="L9" s="64"/>
      <c r="M9" s="44"/>
    </row>
    <row r="10" spans="1:13" x14ac:dyDescent="0.25">
      <c r="A10" s="42"/>
      <c r="B10" s="43"/>
      <c r="C10" s="67" t="s">
        <v>19</v>
      </c>
      <c r="D10" s="68">
        <f>SUM(D6:D9)</f>
        <v>179895.10520000002</v>
      </c>
      <c r="E10" s="43"/>
      <c r="F10" s="43"/>
      <c r="G10" s="43"/>
      <c r="H10" s="43"/>
      <c r="I10" s="62"/>
      <c r="J10" s="62"/>
      <c r="K10" s="63"/>
      <c r="L10" s="64"/>
      <c r="M10" s="44"/>
    </row>
    <row r="11" spans="1:13" x14ac:dyDescent="0.25">
      <c r="A11" s="42"/>
      <c r="B11" s="43"/>
      <c r="C11" s="44"/>
      <c r="D11" s="43"/>
      <c r="E11" s="43"/>
      <c r="F11" s="43"/>
      <c r="G11" s="43"/>
      <c r="H11" s="43"/>
      <c r="I11" s="62"/>
      <c r="J11" s="62"/>
      <c r="K11" s="63"/>
      <c r="L11" s="64"/>
      <c r="M11" s="44"/>
    </row>
    <row r="12" spans="1:13" x14ac:dyDescent="0.25">
      <c r="A12" s="45" t="s">
        <v>29</v>
      </c>
      <c r="B12" s="46" t="s">
        <v>30</v>
      </c>
      <c r="C12" s="47" t="s">
        <v>31</v>
      </c>
      <c r="D12" s="48" t="s">
        <v>33</v>
      </c>
      <c r="E12" s="48" t="s">
        <v>34</v>
      </c>
      <c r="F12" s="48" t="s">
        <v>35</v>
      </c>
      <c r="G12" s="48" t="s">
        <v>19</v>
      </c>
      <c r="H12" s="48" t="s">
        <v>36</v>
      </c>
      <c r="I12" s="49" t="s">
        <v>37</v>
      </c>
      <c r="J12" s="49" t="s">
        <v>38</v>
      </c>
      <c r="K12" s="50" t="s">
        <v>107</v>
      </c>
      <c r="L12" s="51" t="s">
        <v>39</v>
      </c>
      <c r="M12" s="47" t="s">
        <v>32</v>
      </c>
    </row>
    <row r="13" spans="1:13" ht="28.5" x14ac:dyDescent="0.25">
      <c r="A13" s="52" t="s">
        <v>40</v>
      </c>
      <c r="B13" s="53" t="s">
        <v>41</v>
      </c>
      <c r="C13" s="54" t="s">
        <v>42</v>
      </c>
      <c r="D13" s="52" t="s">
        <v>44</v>
      </c>
      <c r="E13" s="55">
        <v>21032.37</v>
      </c>
      <c r="F13" s="55">
        <f t="shared" ref="F13:F31" si="0">+E13*0.12</f>
        <v>2523.8843999999999</v>
      </c>
      <c r="G13" s="56">
        <f t="shared" ref="G13" si="1">+F13+E13</f>
        <v>23556.254399999998</v>
      </c>
      <c r="H13" s="57" t="s">
        <v>45</v>
      </c>
      <c r="I13" s="58">
        <f>E13*0.02</f>
        <v>420.6474</v>
      </c>
      <c r="J13" s="58" t="s">
        <v>46</v>
      </c>
      <c r="K13" s="59">
        <v>5045.95</v>
      </c>
      <c r="L13" s="60" t="s">
        <v>47</v>
      </c>
      <c r="M13" s="61" t="s">
        <v>43</v>
      </c>
    </row>
    <row r="14" spans="1:13" ht="28.5" x14ac:dyDescent="0.25">
      <c r="A14" s="26" t="s">
        <v>53</v>
      </c>
      <c r="B14" s="27" t="s">
        <v>54</v>
      </c>
      <c r="C14" s="28" t="s">
        <v>55</v>
      </c>
      <c r="D14" s="26" t="s">
        <v>56</v>
      </c>
      <c r="E14" s="38">
        <v>1615.37</v>
      </c>
      <c r="F14" s="38">
        <f t="shared" si="0"/>
        <v>193.84439999999998</v>
      </c>
      <c r="G14" s="38">
        <f t="shared" ref="G14:G31" si="2">+E14+F14</f>
        <v>1809.2143999999998</v>
      </c>
      <c r="H14" s="31" t="s">
        <v>57</v>
      </c>
      <c r="I14" s="38">
        <f t="shared" ref="I14:I18" si="3">+E14*0.02</f>
        <v>32.307400000000001</v>
      </c>
      <c r="J14" s="38"/>
      <c r="K14" s="38">
        <f t="shared" ref="K14:K28" si="4">+G14-I14</f>
        <v>1776.9069999999999</v>
      </c>
      <c r="L14" s="24" t="s">
        <v>58</v>
      </c>
      <c r="M14" s="30" t="s">
        <v>50</v>
      </c>
    </row>
    <row r="15" spans="1:13" ht="28.5" x14ac:dyDescent="0.25">
      <c r="A15" s="26" t="s">
        <v>53</v>
      </c>
      <c r="B15" s="27" t="s">
        <v>59</v>
      </c>
      <c r="C15" s="28" t="s">
        <v>55</v>
      </c>
      <c r="D15" s="26" t="s">
        <v>56</v>
      </c>
      <c r="E15" s="38">
        <v>1989.66</v>
      </c>
      <c r="F15" s="38">
        <f t="shared" si="0"/>
        <v>238.75919999999999</v>
      </c>
      <c r="G15" s="38">
        <f t="shared" si="2"/>
        <v>2228.4192000000003</v>
      </c>
      <c r="H15" s="31" t="s">
        <v>60</v>
      </c>
      <c r="I15" s="38">
        <f t="shared" si="3"/>
        <v>39.793200000000006</v>
      </c>
      <c r="J15" s="38"/>
      <c r="K15" s="38">
        <f t="shared" si="4"/>
        <v>2188.6260000000002</v>
      </c>
      <c r="L15" s="24" t="s">
        <v>58</v>
      </c>
      <c r="M15" s="30" t="s">
        <v>50</v>
      </c>
    </row>
    <row r="16" spans="1:13" ht="28.5" x14ac:dyDescent="0.25">
      <c r="A16" s="26" t="s">
        <v>53</v>
      </c>
      <c r="B16" s="27" t="s">
        <v>61</v>
      </c>
      <c r="C16" s="28" t="s">
        <v>55</v>
      </c>
      <c r="D16" s="26" t="s">
        <v>56</v>
      </c>
      <c r="E16" s="38">
        <v>7489.59</v>
      </c>
      <c r="F16" s="38">
        <f t="shared" si="0"/>
        <v>898.75080000000003</v>
      </c>
      <c r="G16" s="38">
        <f t="shared" si="2"/>
        <v>8388.3407999999999</v>
      </c>
      <c r="H16" s="32" t="s">
        <v>62</v>
      </c>
      <c r="I16" s="39">
        <f t="shared" si="3"/>
        <v>149.79179999999999</v>
      </c>
      <c r="J16" s="39"/>
      <c r="K16" s="39">
        <f t="shared" si="4"/>
        <v>8238.5489999999991</v>
      </c>
      <c r="L16" s="24" t="s">
        <v>58</v>
      </c>
      <c r="M16" s="30" t="s">
        <v>50</v>
      </c>
    </row>
    <row r="17" spans="1:13" ht="28.5" x14ac:dyDescent="0.25">
      <c r="A17" s="26" t="s">
        <v>53</v>
      </c>
      <c r="B17" s="29" t="s">
        <v>63</v>
      </c>
      <c r="C17" s="28" t="s">
        <v>55</v>
      </c>
      <c r="D17" s="26" t="s">
        <v>56</v>
      </c>
      <c r="E17" s="38">
        <v>3701.46</v>
      </c>
      <c r="F17" s="38">
        <f t="shared" si="0"/>
        <v>444.17519999999996</v>
      </c>
      <c r="G17" s="38">
        <f t="shared" si="2"/>
        <v>4145.6351999999997</v>
      </c>
      <c r="H17" s="31" t="s">
        <v>64</v>
      </c>
      <c r="I17" s="38">
        <f t="shared" si="3"/>
        <v>74.029200000000003</v>
      </c>
      <c r="J17" s="38"/>
      <c r="K17" s="38">
        <f t="shared" si="4"/>
        <v>4071.6059999999998</v>
      </c>
      <c r="L17" s="24" t="s">
        <v>58</v>
      </c>
      <c r="M17" s="30" t="s">
        <v>50</v>
      </c>
    </row>
    <row r="18" spans="1:13" ht="28.5" x14ac:dyDescent="0.25">
      <c r="A18" s="26" t="s">
        <v>53</v>
      </c>
      <c r="B18" s="27" t="s">
        <v>65</v>
      </c>
      <c r="C18" s="28" t="s">
        <v>55</v>
      </c>
      <c r="D18" s="26" t="s">
        <v>56</v>
      </c>
      <c r="E18" s="38">
        <v>2542.61</v>
      </c>
      <c r="F18" s="38">
        <f t="shared" si="0"/>
        <v>305.11320000000001</v>
      </c>
      <c r="G18" s="38">
        <f t="shared" si="2"/>
        <v>2847.7232000000004</v>
      </c>
      <c r="H18" s="31" t="s">
        <v>66</v>
      </c>
      <c r="I18" s="38">
        <f t="shared" si="3"/>
        <v>50.852200000000003</v>
      </c>
      <c r="J18" s="38"/>
      <c r="K18" s="38">
        <f t="shared" si="4"/>
        <v>2796.8710000000005</v>
      </c>
      <c r="L18" s="24" t="s">
        <v>58</v>
      </c>
      <c r="M18" s="30" t="s">
        <v>50</v>
      </c>
    </row>
    <row r="19" spans="1:13" ht="28.5" x14ac:dyDescent="0.25">
      <c r="A19" s="26" t="s">
        <v>67</v>
      </c>
      <c r="B19" s="27" t="s">
        <v>68</v>
      </c>
      <c r="C19" s="28" t="s">
        <v>55</v>
      </c>
      <c r="D19" s="26" t="s">
        <v>56</v>
      </c>
      <c r="E19" s="38">
        <v>936.39</v>
      </c>
      <c r="F19" s="38">
        <f t="shared" si="0"/>
        <v>112.3668</v>
      </c>
      <c r="G19" s="38">
        <f t="shared" si="2"/>
        <v>1048.7567999999999</v>
      </c>
      <c r="H19" s="31" t="s">
        <v>69</v>
      </c>
      <c r="I19" s="38">
        <v>18.73</v>
      </c>
      <c r="J19" s="38"/>
      <c r="K19" s="38">
        <f t="shared" si="4"/>
        <v>1030.0267999999999</v>
      </c>
      <c r="L19" s="24" t="s">
        <v>58</v>
      </c>
      <c r="M19" s="30" t="s">
        <v>50</v>
      </c>
    </row>
    <row r="20" spans="1:13" ht="28.5" x14ac:dyDescent="0.25">
      <c r="A20" s="26" t="s">
        <v>70</v>
      </c>
      <c r="B20" s="27" t="s">
        <v>71</v>
      </c>
      <c r="C20" s="28" t="s">
        <v>55</v>
      </c>
      <c r="D20" s="26" t="s">
        <v>56</v>
      </c>
      <c r="E20" s="38">
        <v>10255.42</v>
      </c>
      <c r="F20" s="38">
        <f t="shared" si="0"/>
        <v>1230.6504</v>
      </c>
      <c r="G20" s="38">
        <f t="shared" si="2"/>
        <v>11486.070400000001</v>
      </c>
      <c r="H20" s="31" t="s">
        <v>72</v>
      </c>
      <c r="I20" s="38">
        <v>205.11</v>
      </c>
      <c r="J20" s="38"/>
      <c r="K20" s="38">
        <f t="shared" si="4"/>
        <v>11280.9604</v>
      </c>
      <c r="L20" s="24" t="s">
        <v>58</v>
      </c>
      <c r="M20" s="30" t="s">
        <v>50</v>
      </c>
    </row>
    <row r="21" spans="1:13" ht="28.5" x14ac:dyDescent="0.25">
      <c r="A21" s="33" t="s">
        <v>70</v>
      </c>
      <c r="B21" s="34" t="s">
        <v>73</v>
      </c>
      <c r="C21" s="35" t="s">
        <v>55</v>
      </c>
      <c r="D21" s="33" t="s">
        <v>56</v>
      </c>
      <c r="E21" s="39">
        <v>2542.61</v>
      </c>
      <c r="F21" s="39">
        <f t="shared" si="0"/>
        <v>305.11320000000001</v>
      </c>
      <c r="G21" s="39">
        <f t="shared" si="2"/>
        <v>2847.7232000000004</v>
      </c>
      <c r="H21" s="32" t="s">
        <v>75</v>
      </c>
      <c r="I21" s="39">
        <v>50.85</v>
      </c>
      <c r="J21" s="39"/>
      <c r="K21" s="39">
        <f t="shared" si="4"/>
        <v>2796.8732000000005</v>
      </c>
      <c r="L21" s="24" t="s">
        <v>58</v>
      </c>
      <c r="M21" s="25" t="s">
        <v>74</v>
      </c>
    </row>
    <row r="22" spans="1:13" ht="28.5" x14ac:dyDescent="0.25">
      <c r="A22" s="33" t="s">
        <v>70</v>
      </c>
      <c r="B22" s="34" t="s">
        <v>76</v>
      </c>
      <c r="C22" s="35" t="s">
        <v>55</v>
      </c>
      <c r="D22" s="33" t="s">
        <v>56</v>
      </c>
      <c r="E22" s="39">
        <v>4238.8100000000004</v>
      </c>
      <c r="F22" s="39">
        <f t="shared" si="0"/>
        <v>508.65720000000005</v>
      </c>
      <c r="G22" s="39">
        <f t="shared" si="2"/>
        <v>4747.4672</v>
      </c>
      <c r="H22" s="32" t="s">
        <v>77</v>
      </c>
      <c r="I22" s="39">
        <f>+E22*0.02</f>
        <v>84.776200000000003</v>
      </c>
      <c r="J22" s="39"/>
      <c r="K22" s="39">
        <f t="shared" si="4"/>
        <v>4662.6909999999998</v>
      </c>
      <c r="L22" s="24" t="s">
        <v>58</v>
      </c>
      <c r="M22" s="25" t="s">
        <v>50</v>
      </c>
    </row>
    <row r="23" spans="1:13" ht="28.5" x14ac:dyDescent="0.25">
      <c r="A23" s="26" t="s">
        <v>70</v>
      </c>
      <c r="B23" s="29" t="s">
        <v>78</v>
      </c>
      <c r="C23" s="28" t="s">
        <v>55</v>
      </c>
      <c r="D23" s="26" t="s">
        <v>56</v>
      </c>
      <c r="E23" s="38">
        <v>22027.48</v>
      </c>
      <c r="F23" s="38">
        <f t="shared" si="0"/>
        <v>2643.2975999999999</v>
      </c>
      <c r="G23" s="38">
        <f t="shared" si="2"/>
        <v>24670.777600000001</v>
      </c>
      <c r="H23" s="31" t="s">
        <v>79</v>
      </c>
      <c r="I23" s="38">
        <v>440.55</v>
      </c>
      <c r="J23" s="38"/>
      <c r="K23" s="38">
        <f>+G23-I23</f>
        <v>24230.227600000002</v>
      </c>
      <c r="L23" s="24" t="s">
        <v>58</v>
      </c>
      <c r="M23" s="30" t="s">
        <v>50</v>
      </c>
    </row>
    <row r="24" spans="1:13" ht="28.5" x14ac:dyDescent="0.25">
      <c r="A24" s="26" t="s">
        <v>97</v>
      </c>
      <c r="B24" s="27" t="s">
        <v>98</v>
      </c>
      <c r="C24" s="28" t="s">
        <v>55</v>
      </c>
      <c r="D24" s="26" t="s">
        <v>56</v>
      </c>
      <c r="E24" s="38">
        <v>2542.61</v>
      </c>
      <c r="F24" s="38">
        <f>+E24*0.12</f>
        <v>305.11320000000001</v>
      </c>
      <c r="G24" s="38">
        <f>+E24+F24</f>
        <v>2847.7232000000004</v>
      </c>
      <c r="H24" s="31" t="s">
        <v>100</v>
      </c>
      <c r="I24" s="38">
        <f>+E24*0.02</f>
        <v>50.852200000000003</v>
      </c>
      <c r="J24" s="38"/>
      <c r="K24" s="38">
        <f>+G24-I24</f>
        <v>2796.8710000000005</v>
      </c>
      <c r="L24" s="24" t="s">
        <v>58</v>
      </c>
      <c r="M24" s="30" t="s">
        <v>99</v>
      </c>
    </row>
    <row r="25" spans="1:13" ht="28.5" x14ac:dyDescent="0.25">
      <c r="A25" s="26" t="s">
        <v>97</v>
      </c>
      <c r="B25" s="27" t="s">
        <v>101</v>
      </c>
      <c r="C25" s="28" t="s">
        <v>55</v>
      </c>
      <c r="D25" s="26" t="s">
        <v>56</v>
      </c>
      <c r="E25" s="38">
        <v>38341.15</v>
      </c>
      <c r="F25" s="38">
        <f>+E25*0.12</f>
        <v>4600.9380000000001</v>
      </c>
      <c r="G25" s="38">
        <f>+E25+F25</f>
        <v>42942.088000000003</v>
      </c>
      <c r="H25" s="31" t="s">
        <v>103</v>
      </c>
      <c r="I25" s="38">
        <f>+E25*0.02</f>
        <v>766.82300000000009</v>
      </c>
      <c r="J25" s="38"/>
      <c r="K25" s="38">
        <f>+G25-I25</f>
        <v>42175.265000000007</v>
      </c>
      <c r="L25" s="24" t="s">
        <v>58</v>
      </c>
      <c r="M25" s="30" t="s">
        <v>102</v>
      </c>
    </row>
    <row r="26" spans="1:13" x14ac:dyDescent="0.25">
      <c r="A26" s="26" t="s">
        <v>48</v>
      </c>
      <c r="B26" s="29" t="s">
        <v>49</v>
      </c>
      <c r="C26" s="28" t="s">
        <v>18</v>
      </c>
      <c r="D26" s="26" t="s">
        <v>51</v>
      </c>
      <c r="E26" s="38">
        <v>176457.82</v>
      </c>
      <c r="F26" s="38">
        <f>+E26*0.12</f>
        <v>21174.938399999999</v>
      </c>
      <c r="G26" s="38">
        <f>+E26+F26</f>
        <v>197632.75839999999</v>
      </c>
      <c r="H26" s="31" t="s">
        <v>52</v>
      </c>
      <c r="I26" s="38">
        <f>+E26*0.02</f>
        <v>3529.1564000000003</v>
      </c>
      <c r="J26" s="38">
        <f t="shared" ref="J26" si="5">+F26*0.7</f>
        <v>14822.456879999998</v>
      </c>
      <c r="K26" s="38">
        <v>417.66</v>
      </c>
      <c r="L26" s="24" t="s">
        <v>47</v>
      </c>
      <c r="M26" s="30" t="s">
        <v>50</v>
      </c>
    </row>
    <row r="27" spans="1:13" x14ac:dyDescent="0.25">
      <c r="A27" s="26" t="s">
        <v>80</v>
      </c>
      <c r="B27" s="27" t="s">
        <v>81</v>
      </c>
      <c r="C27" s="30" t="s">
        <v>18</v>
      </c>
      <c r="D27" s="26" t="s">
        <v>51</v>
      </c>
      <c r="E27" s="38">
        <v>71</v>
      </c>
      <c r="F27" s="38">
        <f t="shared" si="0"/>
        <v>8.52</v>
      </c>
      <c r="G27" s="38">
        <f t="shared" si="2"/>
        <v>79.52</v>
      </c>
      <c r="H27" s="31" t="s">
        <v>83</v>
      </c>
      <c r="I27" s="38">
        <v>0.71</v>
      </c>
      <c r="J27" s="38">
        <v>2.56</v>
      </c>
      <c r="K27" s="38">
        <f t="shared" si="4"/>
        <v>78.81</v>
      </c>
      <c r="L27" s="24" t="s">
        <v>58</v>
      </c>
      <c r="M27" s="30" t="s">
        <v>82</v>
      </c>
    </row>
    <row r="28" spans="1:13" x14ac:dyDescent="0.25">
      <c r="A28" s="26" t="s">
        <v>80</v>
      </c>
      <c r="B28" s="27" t="s">
        <v>84</v>
      </c>
      <c r="C28" s="30" t="s">
        <v>18</v>
      </c>
      <c r="D28" s="26" t="s">
        <v>51</v>
      </c>
      <c r="E28" s="38">
        <v>56.16</v>
      </c>
      <c r="F28" s="38">
        <f t="shared" si="0"/>
        <v>6.7391999999999994</v>
      </c>
      <c r="G28" s="38">
        <f t="shared" si="2"/>
        <v>62.899199999999993</v>
      </c>
      <c r="H28" s="31" t="s">
        <v>86</v>
      </c>
      <c r="I28" s="38">
        <v>0.56000000000000005</v>
      </c>
      <c r="J28" s="38">
        <v>2.02</v>
      </c>
      <c r="K28" s="38">
        <f t="shared" si="4"/>
        <v>62.339199999999991</v>
      </c>
      <c r="L28" s="24" t="s">
        <v>58</v>
      </c>
      <c r="M28" s="30" t="s">
        <v>85</v>
      </c>
    </row>
    <row r="29" spans="1:13" x14ac:dyDescent="0.25">
      <c r="A29" s="26" t="s">
        <v>87</v>
      </c>
      <c r="B29" s="27" t="s">
        <v>88</v>
      </c>
      <c r="C29" s="30" t="s">
        <v>18</v>
      </c>
      <c r="D29" s="26" t="s">
        <v>51</v>
      </c>
      <c r="E29" s="38">
        <v>228</v>
      </c>
      <c r="F29" s="38">
        <f t="shared" si="0"/>
        <v>27.36</v>
      </c>
      <c r="G29" s="38">
        <f t="shared" si="2"/>
        <v>255.36</v>
      </c>
      <c r="H29" s="31" t="s">
        <v>90</v>
      </c>
      <c r="I29" s="41">
        <f>+E29*0.01</f>
        <v>2.2800000000000002</v>
      </c>
      <c r="J29" s="41">
        <f>+F29*0.3</f>
        <v>8.2080000000000002</v>
      </c>
      <c r="K29" s="38">
        <f>+G29-I29-J29</f>
        <v>244.87200000000001</v>
      </c>
      <c r="L29" s="24" t="s">
        <v>58</v>
      </c>
      <c r="M29" s="30" t="s">
        <v>89</v>
      </c>
    </row>
    <row r="30" spans="1:13" x14ac:dyDescent="0.25">
      <c r="A30" s="26" t="s">
        <v>91</v>
      </c>
      <c r="B30" s="27" t="s">
        <v>92</v>
      </c>
      <c r="C30" s="30" t="s">
        <v>93</v>
      </c>
      <c r="D30" s="26" t="s">
        <v>95</v>
      </c>
      <c r="E30" s="38">
        <v>55000</v>
      </c>
      <c r="F30" s="38">
        <f t="shared" si="0"/>
        <v>6600</v>
      </c>
      <c r="G30" s="38">
        <f t="shared" si="2"/>
        <v>61600</v>
      </c>
      <c r="H30" s="31" t="s">
        <v>96</v>
      </c>
      <c r="I30" s="38">
        <f>+E30*0.02</f>
        <v>1100</v>
      </c>
      <c r="J30" s="38"/>
      <c r="K30" s="38">
        <f>+G30-I30</f>
        <v>60500</v>
      </c>
      <c r="L30" s="24" t="s">
        <v>58</v>
      </c>
      <c r="M30" s="30" t="s">
        <v>94</v>
      </c>
    </row>
    <row r="31" spans="1:13" ht="18" customHeight="1" x14ac:dyDescent="0.25">
      <c r="A31" s="26" t="s">
        <v>104</v>
      </c>
      <c r="B31" s="27" t="s">
        <v>105</v>
      </c>
      <c r="C31" s="30" t="s">
        <v>93</v>
      </c>
      <c r="D31" s="26" t="s">
        <v>95</v>
      </c>
      <c r="E31" s="38">
        <v>5000</v>
      </c>
      <c r="F31" s="38">
        <f t="shared" si="0"/>
        <v>600</v>
      </c>
      <c r="G31" s="38">
        <f t="shared" si="2"/>
        <v>5600</v>
      </c>
      <c r="H31" s="36" t="s">
        <v>106</v>
      </c>
      <c r="I31" s="38">
        <f>+E31*0.02</f>
        <v>100</v>
      </c>
      <c r="J31" s="38"/>
      <c r="K31" s="38">
        <f>+G31-I31</f>
        <v>5500</v>
      </c>
      <c r="L31" s="24" t="s">
        <v>58</v>
      </c>
      <c r="M31" s="30" t="s">
        <v>94</v>
      </c>
    </row>
    <row r="32" spans="1:13" x14ac:dyDescent="0.25">
      <c r="K32" s="40">
        <f>SUM(K13:K31)</f>
        <v>179895.10519999999</v>
      </c>
    </row>
    <row r="34" spans="11:11" x14ac:dyDescent="0.25">
      <c r="K34" s="3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19" sqref="E19"/>
    </sheetView>
  </sheetViews>
  <sheetFormatPr baseColWidth="10" defaultColWidth="11.42578125" defaultRowHeight="15" x14ac:dyDescent="0.25"/>
  <cols>
    <col min="1" max="1" width="3" bestFit="1" customWidth="1"/>
    <col min="2" max="2" width="40.140625" customWidth="1"/>
    <col min="3" max="3" width="17.28515625" customWidth="1"/>
    <col min="4" max="4" width="15.42578125" customWidth="1"/>
    <col min="5" max="8" width="16.7109375" customWidth="1"/>
  </cols>
  <sheetData>
    <row r="1" spans="1:8" x14ac:dyDescent="0.25">
      <c r="A1" s="72">
        <v>28</v>
      </c>
      <c r="B1" s="72" t="s">
        <v>121</v>
      </c>
      <c r="C1" s="73" t="s">
        <v>12</v>
      </c>
      <c r="D1" s="72">
        <v>5</v>
      </c>
      <c r="E1" s="72"/>
      <c r="F1" s="74">
        <v>5780.2</v>
      </c>
    </row>
    <row r="2" spans="1:8" x14ac:dyDescent="0.25">
      <c r="A2" s="87">
        <v>29</v>
      </c>
      <c r="B2" s="87" t="s">
        <v>122</v>
      </c>
      <c r="C2" s="75" t="s">
        <v>123</v>
      </c>
      <c r="D2" s="87">
        <v>6</v>
      </c>
      <c r="E2" s="87">
        <v>990</v>
      </c>
      <c r="F2" s="87"/>
    </row>
    <row r="3" spans="1:8" x14ac:dyDescent="0.25">
      <c r="A3" s="87">
        <v>30</v>
      </c>
      <c r="B3" s="87" t="s">
        <v>124</v>
      </c>
      <c r="C3" s="75" t="s">
        <v>125</v>
      </c>
      <c r="D3" s="87">
        <v>6</v>
      </c>
      <c r="E3" s="87">
        <v>29.97</v>
      </c>
      <c r="F3" s="87"/>
    </row>
    <row r="4" spans="1:8" x14ac:dyDescent="0.25">
      <c r="A4" s="87">
        <v>31</v>
      </c>
      <c r="B4" s="87" t="s">
        <v>126</v>
      </c>
      <c r="C4" s="75" t="s">
        <v>127</v>
      </c>
      <c r="D4" s="87">
        <v>6</v>
      </c>
      <c r="E4" s="87">
        <v>994.75</v>
      </c>
      <c r="F4" s="87"/>
    </row>
    <row r="5" spans="1:8" x14ac:dyDescent="0.25">
      <c r="A5" s="87">
        <v>32</v>
      </c>
      <c r="B5" s="87" t="s">
        <v>128</v>
      </c>
      <c r="C5" s="75" t="s">
        <v>129</v>
      </c>
      <c r="D5" s="87">
        <v>6</v>
      </c>
      <c r="E5" s="87">
        <v>35.99</v>
      </c>
      <c r="F5" s="87"/>
    </row>
    <row r="6" spans="1:8" x14ac:dyDescent="0.25">
      <c r="A6" s="87">
        <v>33</v>
      </c>
      <c r="B6" s="87" t="s">
        <v>130</v>
      </c>
      <c r="C6" s="75" t="s">
        <v>117</v>
      </c>
      <c r="D6" s="87">
        <v>6</v>
      </c>
      <c r="E6" s="37">
        <v>2049.19</v>
      </c>
      <c r="F6" s="87"/>
    </row>
    <row r="7" spans="1:8" x14ac:dyDescent="0.25">
      <c r="A7" s="87">
        <v>34</v>
      </c>
      <c r="B7" s="87" t="s">
        <v>131</v>
      </c>
      <c r="C7" s="75" t="s">
        <v>132</v>
      </c>
      <c r="D7" s="87">
        <v>6</v>
      </c>
      <c r="E7" s="87">
        <v>2.6</v>
      </c>
      <c r="F7" s="87"/>
    </row>
    <row r="8" spans="1:8" x14ac:dyDescent="0.25">
      <c r="A8" s="87">
        <v>35</v>
      </c>
      <c r="B8" s="87" t="s">
        <v>177</v>
      </c>
      <c r="C8" s="75" t="s">
        <v>178</v>
      </c>
      <c r="D8" s="87">
        <v>6</v>
      </c>
      <c r="E8" s="37">
        <v>1677.7</v>
      </c>
      <c r="F8" s="87"/>
    </row>
    <row r="9" spans="1:8" x14ac:dyDescent="0.25">
      <c r="C9" s="75"/>
    </row>
    <row r="10" spans="1:8" x14ac:dyDescent="0.25">
      <c r="C10" s="75"/>
    </row>
    <row r="14" spans="1:8" x14ac:dyDescent="0.25">
      <c r="A14" s="80" t="s">
        <v>130</v>
      </c>
      <c r="B14" s="80"/>
      <c r="C14" s="80"/>
      <c r="D14" s="80"/>
      <c r="E14" s="80"/>
      <c r="F14" s="80"/>
      <c r="G14" s="80"/>
      <c r="H14" s="80"/>
    </row>
    <row r="15" spans="1:8" x14ac:dyDescent="0.25">
      <c r="C15" s="78"/>
      <c r="D15" s="78"/>
      <c r="E15" s="78" t="s">
        <v>144</v>
      </c>
      <c r="F15" s="78" t="s">
        <v>145</v>
      </c>
      <c r="G15" s="78" t="s">
        <v>146</v>
      </c>
      <c r="H15" s="79" t="s">
        <v>147</v>
      </c>
    </row>
    <row r="16" spans="1:8" x14ac:dyDescent="0.25">
      <c r="A16">
        <v>1</v>
      </c>
      <c r="B16" t="s">
        <v>148</v>
      </c>
      <c r="C16" s="76" t="s">
        <v>117</v>
      </c>
      <c r="D16" s="76" t="s">
        <v>118</v>
      </c>
      <c r="E16" s="77">
        <v>2049.19</v>
      </c>
      <c r="F16" s="77">
        <v>0</v>
      </c>
      <c r="G16" s="77">
        <v>0</v>
      </c>
      <c r="H16" s="77">
        <v>2049.19</v>
      </c>
    </row>
  </sheetData>
  <mergeCells count="1">
    <mergeCell ref="A14:H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K16" sqref="K16"/>
    </sheetView>
  </sheetViews>
  <sheetFormatPr baseColWidth="10" defaultRowHeight="15" x14ac:dyDescent="0.25"/>
  <cols>
    <col min="1" max="3" width="14.7109375" customWidth="1"/>
    <col min="4" max="5" width="12.42578125" customWidth="1"/>
    <col min="9" max="9" width="47.42578125" bestFit="1" customWidth="1"/>
  </cols>
  <sheetData>
    <row r="1" spans="1:11" s="72" customFormat="1" x14ac:dyDescent="0.25">
      <c r="A1" s="72">
        <v>36</v>
      </c>
      <c r="B1" s="72" t="s">
        <v>133</v>
      </c>
      <c r="E1" s="73" t="s">
        <v>14</v>
      </c>
      <c r="F1" s="72">
        <v>5</v>
      </c>
      <c r="H1" s="74">
        <v>9960.69</v>
      </c>
      <c r="K1" s="74"/>
    </row>
    <row r="2" spans="1:11" s="72" customFormat="1" x14ac:dyDescent="0.25">
      <c r="A2" s="87">
        <v>37</v>
      </c>
      <c r="B2" s="87" t="s">
        <v>134</v>
      </c>
      <c r="E2" s="75" t="s">
        <v>135</v>
      </c>
      <c r="F2" s="87">
        <v>6</v>
      </c>
      <c r="G2" s="87">
        <v>771.87</v>
      </c>
      <c r="H2" s="87"/>
      <c r="I2"/>
      <c r="J2"/>
      <c r="K2"/>
    </row>
    <row r="3" spans="1:11" s="72" customFormat="1" x14ac:dyDescent="0.25">
      <c r="A3" s="87">
        <v>38</v>
      </c>
      <c r="B3" s="87" t="s">
        <v>136</v>
      </c>
      <c r="E3" s="75" t="s">
        <v>137</v>
      </c>
      <c r="F3" s="87">
        <v>6</v>
      </c>
      <c r="G3" s="37">
        <v>1157.6300000000001</v>
      </c>
      <c r="H3" s="87"/>
      <c r="I3"/>
      <c r="J3"/>
      <c r="K3"/>
    </row>
    <row r="4" spans="1:11" s="72" customFormat="1" x14ac:dyDescent="0.25">
      <c r="A4" s="87">
        <v>39</v>
      </c>
      <c r="B4" s="87" t="s">
        <v>138</v>
      </c>
      <c r="E4" s="75" t="s">
        <v>119</v>
      </c>
      <c r="F4" s="87">
        <v>6</v>
      </c>
      <c r="G4" s="37">
        <v>2700</v>
      </c>
      <c r="H4" s="87"/>
      <c r="I4"/>
      <c r="J4" s="37"/>
      <c r="K4"/>
    </row>
    <row r="5" spans="1:11" s="72" customFormat="1" x14ac:dyDescent="0.25">
      <c r="A5" s="87">
        <v>40</v>
      </c>
      <c r="B5" s="87" t="s">
        <v>139</v>
      </c>
      <c r="E5" s="75" t="s">
        <v>140</v>
      </c>
      <c r="F5" s="87">
        <v>6</v>
      </c>
      <c r="G5" s="87">
        <v>108.12</v>
      </c>
      <c r="H5" s="87"/>
      <c r="I5"/>
      <c r="J5"/>
      <c r="K5"/>
    </row>
    <row r="6" spans="1:11" s="72" customFormat="1" x14ac:dyDescent="0.25">
      <c r="A6" s="87">
        <v>41</v>
      </c>
      <c r="B6" s="87" t="s">
        <v>141</v>
      </c>
      <c r="E6" s="75" t="s">
        <v>116</v>
      </c>
      <c r="F6" s="87">
        <v>6</v>
      </c>
      <c r="G6" s="37">
        <v>3223.07</v>
      </c>
      <c r="H6" s="87"/>
      <c r="I6"/>
      <c r="J6" s="37"/>
      <c r="K6"/>
    </row>
    <row r="7" spans="1:11" s="72" customFormat="1" x14ac:dyDescent="0.25">
      <c r="A7" s="87">
        <v>42</v>
      </c>
      <c r="B7" s="87" t="s">
        <v>142</v>
      </c>
      <c r="E7" s="75" t="s">
        <v>143</v>
      </c>
      <c r="F7" s="87">
        <v>6</v>
      </c>
      <c r="G7" s="87">
        <v>0</v>
      </c>
      <c r="H7" s="87"/>
      <c r="I7"/>
      <c r="J7"/>
      <c r="K7"/>
    </row>
    <row r="8" spans="1:11" x14ac:dyDescent="0.25">
      <c r="A8" s="87">
        <v>43</v>
      </c>
      <c r="B8" s="87" t="s">
        <v>179</v>
      </c>
      <c r="E8" s="75" t="s">
        <v>115</v>
      </c>
      <c r="F8" s="87">
        <v>6</v>
      </c>
      <c r="G8" s="37">
        <v>2000</v>
      </c>
      <c r="H8" s="87"/>
    </row>
    <row r="12" spans="1:11" x14ac:dyDescent="0.25">
      <c r="A12" s="80" t="s">
        <v>138</v>
      </c>
      <c r="B12" s="80"/>
      <c r="C12" s="80"/>
      <c r="D12" s="80"/>
      <c r="E12" s="80"/>
      <c r="F12" s="80"/>
      <c r="G12" s="80"/>
      <c r="H12" s="80"/>
      <c r="I12" s="80"/>
    </row>
    <row r="13" spans="1:11" x14ac:dyDescent="0.25">
      <c r="A13" s="85" t="s">
        <v>149</v>
      </c>
      <c r="B13" s="85" t="s">
        <v>150</v>
      </c>
      <c r="C13" s="85" t="s">
        <v>151</v>
      </c>
      <c r="D13" s="85" t="s">
        <v>152</v>
      </c>
      <c r="E13" s="85" t="s">
        <v>153</v>
      </c>
      <c r="F13" s="85" t="s">
        <v>154</v>
      </c>
      <c r="G13" s="85" t="s">
        <v>155</v>
      </c>
      <c r="H13" s="85" t="s">
        <v>156</v>
      </c>
      <c r="I13" s="85" t="s">
        <v>157</v>
      </c>
    </row>
    <row r="14" spans="1:11" x14ac:dyDescent="0.25">
      <c r="A14" s="82">
        <v>0</v>
      </c>
      <c r="B14" s="82">
        <v>700</v>
      </c>
      <c r="C14" s="82">
        <v>700</v>
      </c>
      <c r="D14" s="83">
        <v>45</v>
      </c>
      <c r="E14" s="83" t="s">
        <v>158</v>
      </c>
      <c r="F14" s="83" t="s">
        <v>159</v>
      </c>
      <c r="G14" s="83">
        <v>101802</v>
      </c>
      <c r="H14" s="84">
        <v>43496</v>
      </c>
      <c r="I14" s="81" t="s">
        <v>160</v>
      </c>
    </row>
    <row r="15" spans="1:11" x14ac:dyDescent="0.25">
      <c r="A15" s="82">
        <v>2000</v>
      </c>
      <c r="B15" s="82">
        <v>0</v>
      </c>
      <c r="C15" s="82">
        <v>2700</v>
      </c>
      <c r="D15" s="83">
        <v>46</v>
      </c>
      <c r="E15" s="83" t="s">
        <v>158</v>
      </c>
      <c r="F15" s="83" t="s">
        <v>120</v>
      </c>
      <c r="G15" s="83">
        <v>179302</v>
      </c>
      <c r="H15" s="84">
        <v>43524</v>
      </c>
      <c r="I15" s="81" t="s">
        <v>161</v>
      </c>
    </row>
    <row r="18" spans="1:9" x14ac:dyDescent="0.25">
      <c r="A18" s="80" t="s">
        <v>141</v>
      </c>
      <c r="B18" s="80"/>
      <c r="C18" s="80"/>
      <c r="D18" s="80"/>
      <c r="E18" s="80"/>
      <c r="F18" s="80"/>
      <c r="G18" s="80"/>
      <c r="H18" s="80"/>
      <c r="I18" s="80"/>
    </row>
    <row r="19" spans="1:9" x14ac:dyDescent="0.25">
      <c r="A19" s="90" t="s">
        <v>149</v>
      </c>
      <c r="B19" s="90" t="s">
        <v>150</v>
      </c>
      <c r="C19" s="90" t="s">
        <v>151</v>
      </c>
      <c r="D19" s="90" t="s">
        <v>152</v>
      </c>
      <c r="E19" s="90" t="s">
        <v>153</v>
      </c>
      <c r="F19" s="90" t="s">
        <v>154</v>
      </c>
      <c r="G19" s="90" t="s">
        <v>155</v>
      </c>
      <c r="H19" s="90" t="s">
        <v>156</v>
      </c>
      <c r="I19" s="90" t="s">
        <v>157</v>
      </c>
    </row>
    <row r="20" spans="1:9" x14ac:dyDescent="0.25">
      <c r="A20" s="91">
        <v>0</v>
      </c>
      <c r="B20" s="91">
        <v>86.1</v>
      </c>
      <c r="C20" s="91">
        <v>2448.85</v>
      </c>
      <c r="D20" s="88">
        <v>1053</v>
      </c>
      <c r="E20" s="88" t="s">
        <v>162</v>
      </c>
      <c r="F20" s="88" t="s">
        <v>163</v>
      </c>
      <c r="G20" s="88"/>
      <c r="H20" s="92">
        <v>43507</v>
      </c>
      <c r="I20" s="89" t="s">
        <v>164</v>
      </c>
    </row>
    <row r="21" spans="1:9" x14ac:dyDescent="0.25">
      <c r="A21" s="91">
        <v>0</v>
      </c>
      <c r="B21" s="91">
        <v>26</v>
      </c>
      <c r="C21" s="91">
        <v>2422.85</v>
      </c>
      <c r="D21" s="88">
        <v>1037</v>
      </c>
      <c r="E21" s="88" t="s">
        <v>162</v>
      </c>
      <c r="F21" s="88" t="s">
        <v>163</v>
      </c>
      <c r="G21" s="88"/>
      <c r="H21" s="92">
        <v>43507</v>
      </c>
      <c r="I21" s="89" t="s">
        <v>165</v>
      </c>
    </row>
    <row r="22" spans="1:9" x14ac:dyDescent="0.25">
      <c r="A22" s="91">
        <v>0</v>
      </c>
      <c r="B22" s="91">
        <v>188</v>
      </c>
      <c r="C22" s="91">
        <v>2234.85</v>
      </c>
      <c r="D22" s="88">
        <v>1036</v>
      </c>
      <c r="E22" s="88" t="s">
        <v>162</v>
      </c>
      <c r="F22" s="88" t="s">
        <v>163</v>
      </c>
      <c r="G22" s="88"/>
      <c r="H22" s="92">
        <v>43508</v>
      </c>
      <c r="I22" s="89" t="s">
        <v>166</v>
      </c>
    </row>
    <row r="23" spans="1:9" x14ac:dyDescent="0.25">
      <c r="A23" s="91">
        <v>0</v>
      </c>
      <c r="B23" s="91">
        <v>83.47</v>
      </c>
      <c r="C23" s="91">
        <v>2151.38</v>
      </c>
      <c r="D23" s="88">
        <v>1038</v>
      </c>
      <c r="E23" s="88" t="s">
        <v>162</v>
      </c>
      <c r="F23" s="88" t="s">
        <v>163</v>
      </c>
      <c r="G23" s="88"/>
      <c r="H23" s="92">
        <v>43508</v>
      </c>
      <c r="I23" s="89" t="s">
        <v>167</v>
      </c>
    </row>
    <row r="24" spans="1:9" x14ac:dyDescent="0.25">
      <c r="A24" s="91">
        <v>2000</v>
      </c>
      <c r="B24" s="91">
        <v>0</v>
      </c>
      <c r="C24" s="91">
        <v>4151.38</v>
      </c>
      <c r="D24" s="88">
        <v>46</v>
      </c>
      <c r="E24" s="88" t="s">
        <v>158</v>
      </c>
      <c r="F24" s="88" t="s">
        <v>120</v>
      </c>
      <c r="G24" s="88">
        <v>179502</v>
      </c>
      <c r="H24" s="92">
        <v>43524</v>
      </c>
      <c r="I24" s="89" t="s">
        <v>168</v>
      </c>
    </row>
    <row r="25" spans="1:9" x14ac:dyDescent="0.25">
      <c r="A25" s="91">
        <v>0</v>
      </c>
      <c r="B25" s="91">
        <v>51.38</v>
      </c>
      <c r="C25" s="91">
        <v>4100</v>
      </c>
      <c r="D25" s="88">
        <v>35</v>
      </c>
      <c r="E25" s="88" t="s">
        <v>169</v>
      </c>
      <c r="F25" s="88" t="s">
        <v>120</v>
      </c>
      <c r="G25" s="88">
        <v>180202</v>
      </c>
      <c r="H25" s="92">
        <v>43524</v>
      </c>
      <c r="I25" s="89" t="s">
        <v>170</v>
      </c>
    </row>
    <row r="26" spans="1:9" x14ac:dyDescent="0.25">
      <c r="A26" s="91">
        <v>0</v>
      </c>
      <c r="B26" s="91">
        <v>1303.42</v>
      </c>
      <c r="C26" s="91">
        <v>2796.58</v>
      </c>
      <c r="D26" s="88">
        <v>1116</v>
      </c>
      <c r="E26" s="88" t="s">
        <v>162</v>
      </c>
      <c r="F26" s="88" t="s">
        <v>163</v>
      </c>
      <c r="G26" s="88"/>
      <c r="H26" s="92">
        <v>43616</v>
      </c>
      <c r="I26" s="89" t="s">
        <v>171</v>
      </c>
    </row>
    <row r="27" spans="1:9" x14ac:dyDescent="0.25">
      <c r="A27" s="91">
        <v>2610</v>
      </c>
      <c r="B27" s="91">
        <v>0</v>
      </c>
      <c r="C27" s="91">
        <v>5406.58</v>
      </c>
      <c r="D27" s="88">
        <v>54</v>
      </c>
      <c r="E27" s="88" t="s">
        <v>158</v>
      </c>
      <c r="F27" s="88" t="s">
        <v>120</v>
      </c>
      <c r="G27" s="88">
        <v>211902</v>
      </c>
      <c r="H27" s="92">
        <v>43646</v>
      </c>
      <c r="I27" s="89" t="s">
        <v>172</v>
      </c>
    </row>
    <row r="28" spans="1:9" x14ac:dyDescent="0.25">
      <c r="A28" s="91">
        <v>0</v>
      </c>
      <c r="B28" s="91">
        <v>105.97</v>
      </c>
      <c r="C28" s="91">
        <v>5300.61</v>
      </c>
      <c r="D28" s="88">
        <v>1239</v>
      </c>
      <c r="E28" s="88" t="s">
        <v>162</v>
      </c>
      <c r="F28" s="88" t="s">
        <v>163</v>
      </c>
      <c r="G28" s="88"/>
      <c r="H28" s="92">
        <v>43721</v>
      </c>
      <c r="I28" s="89" t="s">
        <v>173</v>
      </c>
    </row>
    <row r="29" spans="1:9" x14ac:dyDescent="0.25">
      <c r="A29" s="91">
        <v>0</v>
      </c>
      <c r="B29" s="91">
        <v>64.099999999999994</v>
      </c>
      <c r="C29" s="91">
        <v>5236.51</v>
      </c>
      <c r="D29" s="88">
        <v>1240</v>
      </c>
      <c r="E29" s="88" t="s">
        <v>162</v>
      </c>
      <c r="F29" s="88" t="s">
        <v>163</v>
      </c>
      <c r="G29" s="88"/>
      <c r="H29" s="92">
        <v>43721</v>
      </c>
      <c r="I29" s="89" t="s">
        <v>174</v>
      </c>
    </row>
    <row r="30" spans="1:9" x14ac:dyDescent="0.25">
      <c r="A30" s="91">
        <v>0</v>
      </c>
      <c r="B30" s="91">
        <v>635.26</v>
      </c>
      <c r="C30" s="91">
        <v>4601.25</v>
      </c>
      <c r="D30" s="88">
        <v>1328</v>
      </c>
      <c r="E30" s="88" t="s">
        <v>162</v>
      </c>
      <c r="F30" s="88" t="s">
        <v>163</v>
      </c>
      <c r="G30" s="88"/>
      <c r="H30" s="92">
        <v>43826</v>
      </c>
      <c r="I30" s="89" t="s">
        <v>175</v>
      </c>
    </row>
    <row r="31" spans="1:9" x14ac:dyDescent="0.25">
      <c r="A31" s="91">
        <v>0</v>
      </c>
      <c r="B31" s="91">
        <v>1378.18</v>
      </c>
      <c r="C31" s="91">
        <v>3223.07</v>
      </c>
      <c r="D31" s="88">
        <v>1337</v>
      </c>
      <c r="E31" s="88" t="s">
        <v>162</v>
      </c>
      <c r="F31" s="88" t="s">
        <v>163</v>
      </c>
      <c r="G31" s="88"/>
      <c r="H31" s="92">
        <v>43826</v>
      </c>
      <c r="I31" s="89" t="s">
        <v>176</v>
      </c>
    </row>
    <row r="33" spans="1:9" x14ac:dyDescent="0.25">
      <c r="A33" s="80" t="s">
        <v>179</v>
      </c>
      <c r="B33" s="80"/>
      <c r="C33" s="80"/>
      <c r="D33" s="80"/>
      <c r="E33" s="80"/>
      <c r="F33" s="80"/>
      <c r="G33" s="80"/>
      <c r="H33" s="80"/>
      <c r="I33" s="80"/>
    </row>
    <row r="34" spans="1:9" x14ac:dyDescent="0.25">
      <c r="A34" s="87" t="s">
        <v>149</v>
      </c>
      <c r="B34" s="87" t="s">
        <v>150</v>
      </c>
      <c r="C34" s="87" t="s">
        <v>151</v>
      </c>
      <c r="D34" s="87" t="s">
        <v>152</v>
      </c>
      <c r="E34" s="87" t="s">
        <v>153</v>
      </c>
      <c r="F34" s="87" t="s">
        <v>154</v>
      </c>
      <c r="G34" s="87" t="s">
        <v>155</v>
      </c>
      <c r="H34" s="87" t="s">
        <v>156</v>
      </c>
      <c r="I34" s="87" t="s">
        <v>157</v>
      </c>
    </row>
    <row r="35" spans="1:9" x14ac:dyDescent="0.25">
      <c r="A35" s="86">
        <v>2000</v>
      </c>
      <c r="B35" s="87" t="s">
        <v>180</v>
      </c>
      <c r="C35" s="86">
        <v>2000</v>
      </c>
      <c r="D35" s="87">
        <v>46</v>
      </c>
      <c r="E35" s="87" t="s">
        <v>158</v>
      </c>
      <c r="F35" s="87" t="s">
        <v>120</v>
      </c>
      <c r="G35" s="87">
        <v>179702</v>
      </c>
      <c r="H35" s="71">
        <v>43524</v>
      </c>
      <c r="I35" s="87" t="s">
        <v>181</v>
      </c>
    </row>
  </sheetData>
  <mergeCells count="3">
    <mergeCell ref="A12:I12"/>
    <mergeCell ref="A18:I18"/>
    <mergeCell ref="A33:I3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Cedula resumen</vt:lpstr>
      <vt:lpstr>Clientes</vt:lpstr>
      <vt:lpstr>Anticipo Proveedores</vt:lpstr>
      <vt:lpstr>Anticipo Gastos de Viaje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Leonidas</cp:lastModifiedBy>
  <dcterms:created xsi:type="dcterms:W3CDTF">2020-03-21T16:02:51Z</dcterms:created>
  <dcterms:modified xsi:type="dcterms:W3CDTF">2020-05-13T19:29:24Z</dcterms:modified>
</cp:coreProperties>
</file>