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idas\Desktop\escritorio\trabajo\Finales\Telsoterra\Fase II Ejecucion\6000 Pruebas de Pasivos\"/>
    </mc:Choice>
  </mc:AlternateContent>
  <bookViews>
    <workbookView xWindow="30" yWindow="15" windowWidth="10260" windowHeight="10860" firstSheet="1" activeTab="3"/>
  </bookViews>
  <sheets>
    <sheet name="CEDULA RESUMEN" sheetId="1" r:id="rId1"/>
    <sheet name="PRUEBA DE IMPUESTOS" sheetId="2" r:id="rId2"/>
    <sheet name="BG VS 101" sheetId="3" r:id="rId3"/>
    <sheet name="ERI VS 101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4" l="1"/>
  <c r="F24" i="4"/>
  <c r="E25" i="4"/>
  <c r="E19" i="4"/>
  <c r="H21" i="3"/>
  <c r="G21" i="3" s="1"/>
  <c r="F42" i="3"/>
  <c r="F40" i="3"/>
  <c r="F32" i="3"/>
  <c r="F29" i="3"/>
  <c r="F33" i="3" s="1"/>
  <c r="F26" i="3"/>
  <c r="F27" i="3"/>
  <c r="F21" i="3"/>
  <c r="F20" i="3"/>
  <c r="F18" i="3"/>
  <c r="F12" i="3" l="1"/>
  <c r="F16" i="3"/>
  <c r="F15" i="3"/>
  <c r="H15" i="3" s="1"/>
  <c r="G15" i="3" s="1"/>
  <c r="H12" i="3"/>
  <c r="G12" i="3" s="1"/>
  <c r="G24" i="4"/>
  <c r="G23" i="4"/>
  <c r="F23" i="4" s="1"/>
  <c r="G19" i="4"/>
  <c r="F19" i="4" s="1"/>
  <c r="G18" i="4"/>
  <c r="G15" i="4"/>
  <c r="F15" i="4" s="1"/>
  <c r="G11" i="4"/>
  <c r="F11" i="4" s="1"/>
  <c r="E16" i="4"/>
  <c r="D12" i="4"/>
  <c r="H39" i="3"/>
  <c r="G39" i="3" s="1"/>
  <c r="H38" i="3"/>
  <c r="G38" i="3" s="1"/>
  <c r="H37" i="3"/>
  <c r="G37" i="3" s="1"/>
  <c r="H36" i="3"/>
  <c r="G36" i="3" s="1"/>
  <c r="H28" i="3"/>
  <c r="G28" i="3" s="1"/>
  <c r="H27" i="3"/>
  <c r="G27" i="3" s="1"/>
  <c r="H26" i="3"/>
  <c r="G26" i="3" s="1"/>
  <c r="H19" i="3"/>
  <c r="H18" i="3"/>
  <c r="G18" i="3" s="1"/>
  <c r="H14" i="3"/>
  <c r="G14" i="3" s="1"/>
  <c r="H13" i="3"/>
  <c r="G13" i="3" s="1"/>
  <c r="H11" i="3"/>
  <c r="G11" i="3" s="1"/>
  <c r="F14" i="2"/>
  <c r="G14" i="2" s="1"/>
  <c r="F11" i="2"/>
  <c r="G11" i="2" s="1"/>
  <c r="F12" i="2"/>
  <c r="G12" i="2" s="1"/>
  <c r="F9" i="2"/>
  <c r="G9" i="2" s="1"/>
  <c r="F8" i="2"/>
  <c r="G8" i="2" s="1"/>
  <c r="D20" i="4" l="1"/>
  <c r="D13" i="4"/>
  <c r="G10" i="4"/>
  <c r="F10" i="4" s="1"/>
  <c r="E12" i="4"/>
  <c r="D16" i="4"/>
  <c r="H42" i="3"/>
  <c r="G42" i="3" s="1"/>
  <c r="H25" i="3"/>
  <c r="G25" i="3" s="1"/>
  <c r="H31" i="3"/>
  <c r="G31" i="3" s="1"/>
  <c r="E13" i="4" l="1"/>
  <c r="E20" i="4"/>
  <c r="D21" i="4"/>
  <c r="D25" i="4"/>
  <c r="G12" i="4"/>
  <c r="F12" i="4" s="1"/>
  <c r="G20" i="4" l="1"/>
  <c r="F20" i="4" s="1"/>
  <c r="E26" i="4"/>
  <c r="D26" i="4"/>
  <c r="E21" i="4"/>
  <c r="G25" i="4" l="1"/>
  <c r="F25" i="4" s="1"/>
  <c r="D24" i="1" l="1"/>
  <c r="C24" i="1"/>
  <c r="D23" i="1"/>
  <c r="C23" i="1"/>
  <c r="D22" i="1"/>
  <c r="C22" i="1"/>
  <c r="C25" i="1" s="1"/>
  <c r="D25" i="1" l="1"/>
  <c r="D19" i="1"/>
  <c r="C19" i="1"/>
  <c r="E17" i="1"/>
  <c r="F17" i="1" s="1"/>
  <c r="E16" i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E19" i="1" l="1"/>
  <c r="F19" i="1" s="1"/>
  <c r="F6" i="1"/>
</calcChain>
</file>

<file path=xl/sharedStrings.xml><?xml version="1.0" encoding="utf-8"?>
<sst xmlns="http://schemas.openxmlformats.org/spreadsheetml/2006/main" count="133" uniqueCount="102">
  <si>
    <t>TELSOTERRA S.A.</t>
  </si>
  <si>
    <t>CEDULA RESUMEN PASIVOS POR IMPUESTOS CORRIENTES</t>
  </si>
  <si>
    <t>Al 31 de diciembre del 2019</t>
  </si>
  <si>
    <t>Codigo</t>
  </si>
  <si>
    <t>Cuenta contable</t>
  </si>
  <si>
    <t>Variacion</t>
  </si>
  <si>
    <t>%</t>
  </si>
  <si>
    <t>Comentarios</t>
  </si>
  <si>
    <t>2-1-1-01-01-002</t>
  </si>
  <si>
    <t xml:space="preserve">      30% IVA  RETENIDO PROVEEDORES</t>
  </si>
  <si>
    <t>2-1-1-01-01-003</t>
  </si>
  <si>
    <t xml:space="preserve">      70% IVA RETENIDO PROVEEDORES</t>
  </si>
  <si>
    <t>2-1-1-01-01-004</t>
  </si>
  <si>
    <t xml:space="preserve">      100% IVA RETENCION PROVEEDORES</t>
  </si>
  <si>
    <t>2-1-1-01-01-005</t>
  </si>
  <si>
    <t xml:space="preserve">      I.V.A. POR PAGAR</t>
  </si>
  <si>
    <t>2-1-1-01-01-006</t>
  </si>
  <si>
    <t xml:space="preserve">      12 % I.V.A. EN VENTAS</t>
  </si>
  <si>
    <t>2-1-1-01-02-001</t>
  </si>
  <si>
    <t xml:space="preserve">      1% RETENCIONES FUENTE</t>
  </si>
  <si>
    <t>2-1-1-01-02-002</t>
  </si>
  <si>
    <t xml:space="preserve">      2% RETENCIONE FUENTE</t>
  </si>
  <si>
    <t>2-1-1-01-02-003</t>
  </si>
  <si>
    <t xml:space="preserve">      8% RETENCIONES FUENTE</t>
  </si>
  <si>
    <t>2-1-1-01-02-004</t>
  </si>
  <si>
    <t xml:space="preserve">      10% RETENCION FUENTE</t>
  </si>
  <si>
    <t>2-1-1-01-02-005</t>
  </si>
  <si>
    <t xml:space="preserve">      IMPTO. RENTA POR PAGAR</t>
  </si>
  <si>
    <t>2-1-1-01-02-006</t>
  </si>
  <si>
    <t xml:space="preserve">      RETENCIONES EN LA FUENTE POR PAGAR</t>
  </si>
  <si>
    <t>TOTAL</t>
  </si>
  <si>
    <t>NOTAS A LOS ESTADOS FINANCIEROS:</t>
  </si>
  <si>
    <t>SUMAN</t>
  </si>
  <si>
    <t>Impuesto a la renta por pagar</t>
  </si>
  <si>
    <t>Retenciones de IVA por pagar</t>
  </si>
  <si>
    <t>Retenciones de IR por pagar</t>
  </si>
  <si>
    <t>SEGÚN</t>
  </si>
  <si>
    <t>BALANCE GENERAL</t>
  </si>
  <si>
    <t>DECLARACION</t>
  </si>
  <si>
    <t>DIFERENCIA</t>
  </si>
  <si>
    <t>PORCENTAJE</t>
  </si>
  <si>
    <t>COMENTARIOS</t>
  </si>
  <si>
    <t>Informacion Obtenida de la declaracion de de Retenciones de Diciembre</t>
  </si>
  <si>
    <t>Saldo de Credito Tributario para el Proximo Mes por retenciones a la fuente</t>
  </si>
  <si>
    <t xml:space="preserve">Saldo de Credito Tributario para el Proximo Mes por Adquisiciones </t>
  </si>
  <si>
    <t>Informacion obtenida de la declaracion de impuestos de Enero</t>
  </si>
  <si>
    <t>Detalle</t>
  </si>
  <si>
    <t>informacion del formulario 101 del 2019 - revisar en la siguiente pestaña</t>
  </si>
  <si>
    <t>Cuentas</t>
  </si>
  <si>
    <t>Nombres</t>
  </si>
  <si>
    <t>REF TP</t>
  </si>
  <si>
    <t>US $</t>
  </si>
  <si>
    <t>ACTIVOS</t>
  </si>
  <si>
    <t>ACTIVOS CORRIENTES</t>
  </si>
  <si>
    <t>Efectivos y equivalentes de efectivo</t>
  </si>
  <si>
    <t>Cuentas por cobrar comerciales y otras</t>
  </si>
  <si>
    <t>Cuentas por cobrar, partes relacionadas</t>
  </si>
  <si>
    <t>Otros créditos tributarios</t>
  </si>
  <si>
    <t>Inventarios</t>
  </si>
  <si>
    <t>TOTAL ACTIVOS CORRIENTES</t>
  </si>
  <si>
    <t>Proiedad, planta y equipo</t>
  </si>
  <si>
    <t>Otros activos no corrientes</t>
  </si>
  <si>
    <t>TOTAL ACTIVOS NO CORRIENTES</t>
  </si>
  <si>
    <t>TOTAL ACTIVOS</t>
  </si>
  <si>
    <t>PASIVOS</t>
  </si>
  <si>
    <t>PASIVOS CORRIENTES</t>
  </si>
  <si>
    <t>Sobregiros bancarios</t>
  </si>
  <si>
    <t>Proveedores y otras cuentas por pagar</t>
  </si>
  <si>
    <t>Obligaciones acumuladas</t>
  </si>
  <si>
    <t>Impuestos por pagar</t>
  </si>
  <si>
    <t>TOTAL PASIVOS CORRIENTES</t>
  </si>
  <si>
    <t>Cuentas por pagar a partes relacionadas</t>
  </si>
  <si>
    <t>TOTAL PASIVOS NO CORRIENTES</t>
  </si>
  <si>
    <t>TOTAL PASIVOS</t>
  </si>
  <si>
    <t>PATRIMONIO</t>
  </si>
  <si>
    <t>Capital social</t>
  </si>
  <si>
    <t>Aportes para futura capitalizacion</t>
  </si>
  <si>
    <t>Resultado del ejercicio</t>
  </si>
  <si>
    <t>Resultados acumulados</t>
  </si>
  <si>
    <t>TOTAL PATRIMONIO</t>
  </si>
  <si>
    <t>TOTAL PASIVO &amp; PATRIMONIO</t>
  </si>
  <si>
    <t>Balance</t>
  </si>
  <si>
    <t>Según</t>
  </si>
  <si>
    <t>Formulario 101</t>
  </si>
  <si>
    <t>Ventas de equipos</t>
  </si>
  <si>
    <t>Costo de ventas</t>
  </si>
  <si>
    <t>Margen bruto</t>
  </si>
  <si>
    <t>Gastos de administracion y ventas</t>
  </si>
  <si>
    <t>Gastos financieros</t>
  </si>
  <si>
    <t>Otros ingresos (egresos)</t>
  </si>
  <si>
    <t>Utilidad antes de IR</t>
  </si>
  <si>
    <t>15% PT</t>
  </si>
  <si>
    <t>Impuesto a la renta</t>
  </si>
  <si>
    <t>según</t>
  </si>
  <si>
    <t>Impuesto a la Renta</t>
  </si>
  <si>
    <t>Impuesto a pagar</t>
  </si>
  <si>
    <t>(-) Credito tributario por salida de divisas</t>
  </si>
  <si>
    <t xml:space="preserve">(-) Retencion a la fuente </t>
  </si>
  <si>
    <t xml:space="preserve">Prueba de Impuestos corrientes </t>
  </si>
  <si>
    <t>TELSOTERRA S.A</t>
  </si>
  <si>
    <t>Comparativa entre el Balance General y los datos presentados en el Formulario 101</t>
  </si>
  <si>
    <t>Comparativa entre el Estado de Resultado y los datos presentados en el Formulario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</si>
</sst>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rgb="FFFFF200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2" xfId="2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9" fontId="0" fillId="2" borderId="1" xfId="2" applyFont="1" applyFill="1" applyBorder="1"/>
    <xf numFmtId="0" fontId="0" fillId="2" borderId="4" xfId="0" applyFill="1" applyBorder="1"/>
    <xf numFmtId="164" fontId="0" fillId="2" borderId="4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164" fontId="0" fillId="2" borderId="0" xfId="0" applyNumberFormat="1" applyFill="1"/>
    <xf numFmtId="43" fontId="0" fillId="0" borderId="0" xfId="1" applyFont="1"/>
    <xf numFmtId="43" fontId="0" fillId="2" borderId="2" xfId="1" applyFont="1" applyFill="1" applyBorder="1"/>
    <xf numFmtId="43" fontId="0" fillId="0" borderId="1" xfId="1" applyFont="1" applyBorder="1" applyAlignment="1">
      <alignment vertical="center" wrapText="1"/>
    </xf>
    <xf numFmtId="0" fontId="0" fillId="0" borderId="4" xfId="0" applyBorder="1"/>
    <xf numFmtId="43" fontId="0" fillId="0" borderId="4" xfId="1" applyFont="1" applyBorder="1"/>
    <xf numFmtId="43" fontId="0" fillId="0" borderId="2" xfId="1" applyFont="1" applyBorder="1"/>
    <xf numFmtId="9" fontId="0" fillId="0" borderId="2" xfId="2" applyFont="1" applyBorder="1"/>
    <xf numFmtId="0" fontId="0" fillId="0" borderId="3" xfId="0" applyBorder="1"/>
    <xf numFmtId="43" fontId="0" fillId="0" borderId="3" xfId="1" applyFont="1" applyBorder="1"/>
    <xf numFmtId="0" fontId="0" fillId="4" borderId="2" xfId="0" applyFill="1" applyBorder="1"/>
    <xf numFmtId="43" fontId="4" fillId="0" borderId="2" xfId="1" applyFont="1" applyBorder="1"/>
    <xf numFmtId="9" fontId="4" fillId="0" borderId="2" xfId="2" applyFont="1" applyBorder="1"/>
    <xf numFmtId="0" fontId="1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 wrapText="1"/>
    </xf>
    <xf numFmtId="165" fontId="1" fillId="3" borderId="1" xfId="2" applyNumberFormat="1" applyFill="1" applyBorder="1" applyAlignment="1">
      <alignment horizontal="center" vertical="center"/>
    </xf>
    <xf numFmtId="43" fontId="1" fillId="3" borderId="1" xfId="1" applyFill="1" applyBorder="1" applyAlignment="1">
      <alignment horizontal="center" vertical="center"/>
    </xf>
    <xf numFmtId="165" fontId="0" fillId="0" borderId="4" xfId="2" applyNumberFormat="1" applyFont="1" applyBorder="1"/>
    <xf numFmtId="0" fontId="2" fillId="0" borderId="2" xfId="0" applyFont="1" applyBorder="1"/>
    <xf numFmtId="165" fontId="0" fillId="0" borderId="2" xfId="2" applyNumberFormat="1" applyFont="1" applyBorder="1"/>
    <xf numFmtId="165" fontId="0" fillId="0" borderId="3" xfId="2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43" fontId="0" fillId="0" borderId="11" xfId="1" applyFont="1" applyBorder="1"/>
    <xf numFmtId="165" fontId="0" fillId="0" borderId="11" xfId="2" applyNumberFormat="1" applyFont="1" applyBorder="1"/>
    <xf numFmtId="0" fontId="2" fillId="0" borderId="9" xfId="0" applyFont="1" applyBorder="1"/>
    <xf numFmtId="0" fontId="2" fillId="0" borderId="8" xfId="0" applyFont="1" applyBorder="1"/>
    <xf numFmtId="43" fontId="0" fillId="0" borderId="8" xfId="1" applyFont="1" applyBorder="1"/>
    <xf numFmtId="165" fontId="0" fillId="0" borderId="9" xfId="2" applyNumberFormat="1" applyFont="1" applyBorder="1"/>
    <xf numFmtId="43" fontId="0" fillId="0" borderId="3" xfId="1" applyNumberFormat="1" applyFont="1" applyBorder="1"/>
    <xf numFmtId="0" fontId="0" fillId="0" borderId="13" xfId="0" applyBorder="1"/>
    <xf numFmtId="43" fontId="0" fillId="0" borderId="13" xfId="1" applyFont="1" applyBorder="1"/>
    <xf numFmtId="165" fontId="0" fillId="0" borderId="13" xfId="2" applyNumberFormat="1" applyFont="1" applyBorder="1"/>
    <xf numFmtId="9" fontId="1" fillId="3" borderId="1" xfId="2" applyFill="1" applyBorder="1" applyAlignment="1">
      <alignment horizontal="center" vertical="center"/>
    </xf>
    <xf numFmtId="9" fontId="0" fillId="0" borderId="4" xfId="2" applyFont="1" applyBorder="1"/>
    <xf numFmtId="9" fontId="0" fillId="0" borderId="13" xfId="2" applyFont="1" applyBorder="1"/>
    <xf numFmtId="0" fontId="5" fillId="0" borderId="2" xfId="0" applyFont="1" applyBorder="1" applyAlignment="1">
      <alignment horizontal="right"/>
    </xf>
    <xf numFmtId="0" fontId="0" fillId="0" borderId="2" xfId="0" applyFill="1" applyBorder="1"/>
    <xf numFmtId="0" fontId="0" fillId="0" borderId="13" xfId="0" applyFill="1" applyBorder="1"/>
    <xf numFmtId="0" fontId="5" fillId="0" borderId="3" xfId="0" applyFont="1" applyBorder="1" applyAlignment="1">
      <alignment horizontal="right"/>
    </xf>
    <xf numFmtId="9" fontId="0" fillId="0" borderId="3" xfId="2" applyFont="1" applyBorder="1"/>
    <xf numFmtId="165" fontId="0" fillId="5" borderId="2" xfId="2" applyNumberFormat="1" applyFont="1" applyFill="1" applyBorder="1"/>
    <xf numFmtId="43" fontId="0" fillId="5" borderId="2" xfId="1" applyFont="1" applyFill="1" applyBorder="1"/>
    <xf numFmtId="165" fontId="0" fillId="5" borderId="13" xfId="2" applyNumberFormat="1" applyFont="1" applyFill="1" applyBorder="1"/>
    <xf numFmtId="43" fontId="0" fillId="5" borderId="13" xfId="1" applyFont="1" applyFill="1" applyBorder="1"/>
    <xf numFmtId="165" fontId="0" fillId="5" borderId="9" xfId="2" applyNumberFormat="1" applyFont="1" applyFill="1" applyBorder="1"/>
    <xf numFmtId="165" fontId="0" fillId="5" borderId="10" xfId="2" applyNumberFormat="1" applyFont="1" applyFill="1" applyBorder="1"/>
    <xf numFmtId="43" fontId="0" fillId="5" borderId="3" xfId="1" applyFont="1" applyFill="1" applyBorder="1"/>
    <xf numFmtId="9" fontId="0" fillId="0" borderId="8" xfId="2" applyFont="1" applyBorder="1"/>
    <xf numFmtId="9" fontId="0" fillId="5" borderId="13" xfId="2" applyFont="1" applyFill="1" applyBorder="1"/>
    <xf numFmtId="0" fontId="0" fillId="6" borderId="0" xfId="0" applyFill="1"/>
    <xf numFmtId="43" fontId="0" fillId="6" borderId="0" xfId="1" applyFont="1" applyFill="1"/>
    <xf numFmtId="0" fontId="0" fillId="0" borderId="1" xfId="0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 wrapText="1"/>
    </xf>
    <xf numFmtId="0" fontId="1" fillId="3" borderId="5" xfId="3" applyBorder="1" applyAlignment="1">
      <alignment horizontal="center"/>
    </xf>
    <xf numFmtId="0" fontId="1" fillId="3" borderId="6" xfId="3" applyBorder="1" applyAlignment="1">
      <alignment horizontal="center"/>
    </xf>
    <xf numFmtId="0" fontId="1" fillId="3" borderId="7" xfId="3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43" fontId="1" fillId="3" borderId="1" xfId="1" applyFill="1" applyBorder="1" applyAlignment="1">
      <alignment horizontal="center"/>
    </xf>
    <xf numFmtId="0" fontId="1" fillId="3" borderId="1" xfId="3" applyBorder="1" applyAlignment="1">
      <alignment horizontal="center"/>
    </xf>
  </cellXfs>
  <cellStyles count="4">
    <cellStyle name="40% - Énfasis1" xfId="3" builtinId="31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>
      <pane ySplit="5" topLeftCell="A6" activePane="bottomLeft" state="frozen"/>
      <selection pane="bottomLeft" activeCell="B26" sqref="B26"/>
    </sheetView>
  </sheetViews>
  <sheetFormatPr baseColWidth="10" defaultColWidth="9.140625" defaultRowHeight="15" x14ac:dyDescent="0.25"/>
  <cols>
    <col min="1" max="1" width="15.7109375" style="2" customWidth="1"/>
    <col min="2" max="2" width="40.85546875" style="2" customWidth="1"/>
    <col min="3" max="4" width="10.7109375" style="2" bestFit="1" customWidth="1"/>
    <col min="5" max="5" width="9.28515625" style="2" bestFit="1" customWidth="1"/>
    <col min="6" max="6" width="8.570312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5" spans="1:8" x14ac:dyDescent="0.25">
      <c r="A5" s="4" t="s">
        <v>3</v>
      </c>
      <c r="B5" s="4" t="s">
        <v>4</v>
      </c>
      <c r="C5" s="5">
        <v>43830</v>
      </c>
      <c r="D5" s="5">
        <v>43465</v>
      </c>
      <c r="E5" s="4" t="s">
        <v>5</v>
      </c>
      <c r="F5" s="4" t="s">
        <v>6</v>
      </c>
      <c r="G5" s="4" t="s">
        <v>7</v>
      </c>
    </row>
    <row r="6" spans="1:8" s="3" customFormat="1" x14ac:dyDescent="0.25">
      <c r="A6" s="8" t="s">
        <v>8</v>
      </c>
      <c r="B6" s="9" t="s">
        <v>9</v>
      </c>
      <c r="C6" s="18"/>
      <c r="D6" s="18">
        <v>0</v>
      </c>
      <c r="E6" s="18">
        <f>+C6-D6</f>
        <v>0</v>
      </c>
      <c r="F6" s="6">
        <f>+E6/1</f>
        <v>0</v>
      </c>
      <c r="G6" s="7"/>
      <c r="H6" s="2"/>
    </row>
    <row r="7" spans="1:8" s="3" customFormat="1" x14ac:dyDescent="0.25">
      <c r="A7" s="7" t="s">
        <v>10</v>
      </c>
      <c r="B7" s="10" t="s">
        <v>11</v>
      </c>
      <c r="C7" s="18"/>
      <c r="D7" s="18">
        <v>0</v>
      </c>
      <c r="E7" s="18">
        <f t="shared" ref="E7:E10" si="0">+C7-D7</f>
        <v>0</v>
      </c>
      <c r="F7" s="6">
        <f>+E7/1</f>
        <v>0</v>
      </c>
      <c r="G7" s="7"/>
      <c r="H7" s="2"/>
    </row>
    <row r="8" spans="1:8" s="3" customFormat="1" x14ac:dyDescent="0.25">
      <c r="A8" s="8" t="s">
        <v>12</v>
      </c>
      <c r="B8" s="9" t="s">
        <v>13</v>
      </c>
      <c r="C8" s="18">
        <v>0</v>
      </c>
      <c r="D8" s="18">
        <v>0</v>
      </c>
      <c r="E8" s="18">
        <f t="shared" si="0"/>
        <v>0</v>
      </c>
      <c r="F8" s="6">
        <f>+E8/1</f>
        <v>0</v>
      </c>
      <c r="G8" s="7"/>
      <c r="H8" s="2"/>
    </row>
    <row r="9" spans="1:8" s="3" customFormat="1" x14ac:dyDescent="0.25">
      <c r="A9" s="7" t="s">
        <v>14</v>
      </c>
      <c r="B9" s="10" t="s">
        <v>15</v>
      </c>
      <c r="C9" s="18">
        <v>150</v>
      </c>
      <c r="D9" s="18">
        <v>1548.98</v>
      </c>
      <c r="E9" s="18">
        <f t="shared" si="0"/>
        <v>-1398.98</v>
      </c>
      <c r="F9" s="6">
        <f t="shared" ref="F9" si="1">+E9/D9</f>
        <v>-0.90316208085320659</v>
      </c>
      <c r="G9" s="7"/>
      <c r="H9" s="2"/>
    </row>
    <row r="10" spans="1:8" s="3" customFormat="1" x14ac:dyDescent="0.25">
      <c r="A10" s="8" t="s">
        <v>16</v>
      </c>
      <c r="B10" s="9" t="s">
        <v>17</v>
      </c>
      <c r="C10" s="18">
        <v>0</v>
      </c>
      <c r="D10" s="18">
        <v>0</v>
      </c>
      <c r="E10" s="18">
        <f t="shared" si="0"/>
        <v>0</v>
      </c>
      <c r="F10" s="6">
        <f t="shared" ref="F10:F15" si="2">+E10/1</f>
        <v>0</v>
      </c>
      <c r="G10" s="7"/>
      <c r="H10" s="2"/>
    </row>
    <row r="11" spans="1:8" s="3" customFormat="1" x14ac:dyDescent="0.25">
      <c r="A11" s="7"/>
      <c r="B11" s="10"/>
      <c r="C11" s="18"/>
      <c r="D11" s="18"/>
      <c r="E11" s="18">
        <f>+C11-D11</f>
        <v>0</v>
      </c>
      <c r="F11" s="6">
        <f t="shared" si="2"/>
        <v>0</v>
      </c>
      <c r="G11" s="7"/>
      <c r="H11" s="2"/>
    </row>
    <row r="12" spans="1:8" s="3" customFormat="1" x14ac:dyDescent="0.25">
      <c r="A12" s="8" t="s">
        <v>18</v>
      </c>
      <c r="B12" s="9" t="s">
        <v>19</v>
      </c>
      <c r="C12" s="18">
        <v>0</v>
      </c>
      <c r="D12" s="18">
        <v>0</v>
      </c>
      <c r="E12" s="18">
        <f t="shared" ref="E12:E17" si="3">+C12-D12</f>
        <v>0</v>
      </c>
      <c r="F12" s="6">
        <f t="shared" si="2"/>
        <v>0</v>
      </c>
      <c r="G12" s="7"/>
      <c r="H12" s="2"/>
    </row>
    <row r="13" spans="1:8" s="3" customFormat="1" x14ac:dyDescent="0.25">
      <c r="A13" s="8" t="s">
        <v>20</v>
      </c>
      <c r="B13" s="9" t="s">
        <v>21</v>
      </c>
      <c r="C13" s="18">
        <v>0</v>
      </c>
      <c r="D13" s="18">
        <v>0</v>
      </c>
      <c r="E13" s="18">
        <f t="shared" si="3"/>
        <v>0</v>
      </c>
      <c r="F13" s="6">
        <f t="shared" si="2"/>
        <v>0</v>
      </c>
      <c r="G13" s="7"/>
      <c r="H13" s="2"/>
    </row>
    <row r="14" spans="1:8" s="3" customFormat="1" x14ac:dyDescent="0.25">
      <c r="A14" s="7" t="s">
        <v>22</v>
      </c>
      <c r="B14" s="10" t="s">
        <v>23</v>
      </c>
      <c r="C14" s="18">
        <v>0</v>
      </c>
      <c r="D14" s="18">
        <v>0</v>
      </c>
      <c r="E14" s="18">
        <f t="shared" si="3"/>
        <v>0</v>
      </c>
      <c r="F14" s="6">
        <f t="shared" si="2"/>
        <v>0</v>
      </c>
      <c r="G14" s="7"/>
      <c r="H14" s="2"/>
    </row>
    <row r="15" spans="1:8" s="3" customFormat="1" x14ac:dyDescent="0.25">
      <c r="A15" s="8" t="s">
        <v>24</v>
      </c>
      <c r="B15" s="9" t="s">
        <v>25</v>
      </c>
      <c r="C15" s="18">
        <v>0</v>
      </c>
      <c r="D15" s="18">
        <v>0</v>
      </c>
      <c r="E15" s="18">
        <f t="shared" si="3"/>
        <v>0</v>
      </c>
      <c r="F15" s="6">
        <f t="shared" si="2"/>
        <v>0</v>
      </c>
      <c r="G15" s="7"/>
      <c r="H15" s="2"/>
    </row>
    <row r="16" spans="1:8" s="3" customFormat="1" x14ac:dyDescent="0.25">
      <c r="A16" s="7" t="s">
        <v>26</v>
      </c>
      <c r="B16" s="10" t="s">
        <v>27</v>
      </c>
      <c r="C16" s="18">
        <v>328357.77</v>
      </c>
      <c r="D16" s="18">
        <v>0</v>
      </c>
      <c r="E16" s="18">
        <f t="shared" si="3"/>
        <v>328357.77</v>
      </c>
      <c r="F16" s="6">
        <v>1</v>
      </c>
      <c r="G16" s="7"/>
      <c r="H16" s="2"/>
    </row>
    <row r="17" spans="1:8" s="3" customFormat="1" x14ac:dyDescent="0.25">
      <c r="A17" s="8" t="s">
        <v>28</v>
      </c>
      <c r="B17" s="9" t="s">
        <v>29</v>
      </c>
      <c r="C17" s="18">
        <v>31.49</v>
      </c>
      <c r="D17" s="18">
        <v>1920.55</v>
      </c>
      <c r="E17" s="18">
        <f t="shared" si="3"/>
        <v>-1889.06</v>
      </c>
      <c r="F17" s="6">
        <f t="shared" ref="F17" si="4">+E17/D17</f>
        <v>-0.98360365520293669</v>
      </c>
      <c r="G17" s="7"/>
      <c r="H17" s="2"/>
    </row>
    <row r="18" spans="1:8" x14ac:dyDescent="0.25">
      <c r="A18" s="7"/>
      <c r="B18" s="10"/>
      <c r="C18" s="18"/>
      <c r="D18" s="18"/>
      <c r="E18" s="18"/>
      <c r="F18" s="7"/>
      <c r="G18" s="7"/>
    </row>
    <row r="19" spans="1:8" x14ac:dyDescent="0.25">
      <c r="A19" s="11"/>
      <c r="B19" s="12" t="s">
        <v>30</v>
      </c>
      <c r="C19" s="19">
        <f>SUM(C6:C18)</f>
        <v>328539.26</v>
      </c>
      <c r="D19" s="19">
        <f>SUM(D6:D18)</f>
        <v>3469.5299999999997</v>
      </c>
      <c r="E19" s="19">
        <f>SUM(E6:E18)</f>
        <v>325069.73000000004</v>
      </c>
      <c r="F19" s="13">
        <f t="shared" ref="F19" si="5">+E19/D19</f>
        <v>93.692727833452963</v>
      </c>
      <c r="G19" s="11"/>
    </row>
    <row r="20" spans="1:8" x14ac:dyDescent="0.25">
      <c r="C20" s="20"/>
      <c r="D20" s="20"/>
      <c r="E20" s="20"/>
    </row>
    <row r="21" spans="1:8" x14ac:dyDescent="0.25">
      <c r="B21" s="14" t="s">
        <v>31</v>
      </c>
      <c r="C21" s="15"/>
      <c r="D21" s="15"/>
      <c r="E21" s="20"/>
    </row>
    <row r="22" spans="1:8" x14ac:dyDescent="0.25">
      <c r="B22" s="7" t="s">
        <v>33</v>
      </c>
      <c r="C22" s="16">
        <f>+C16</f>
        <v>328357.77</v>
      </c>
      <c r="D22" s="16">
        <f>+D16</f>
        <v>0</v>
      </c>
      <c r="E22" s="20"/>
    </row>
    <row r="23" spans="1:8" x14ac:dyDescent="0.25">
      <c r="B23" s="7" t="s">
        <v>34</v>
      </c>
      <c r="C23" s="16">
        <f>+C9</f>
        <v>150</v>
      </c>
      <c r="D23" s="16">
        <f>+D9</f>
        <v>1548.98</v>
      </c>
      <c r="E23" s="20"/>
    </row>
    <row r="24" spans="1:8" x14ac:dyDescent="0.25">
      <c r="B24" s="7" t="s">
        <v>35</v>
      </c>
      <c r="C24" s="17">
        <f>+C17</f>
        <v>31.49</v>
      </c>
      <c r="D24" s="17">
        <f>+D17</f>
        <v>1920.55</v>
      </c>
      <c r="E24" s="20"/>
    </row>
    <row r="25" spans="1:8" x14ac:dyDescent="0.25">
      <c r="B25" s="11" t="s">
        <v>32</v>
      </c>
      <c r="C25" s="17">
        <f>SUM(C22:C24)</f>
        <v>328539.26</v>
      </c>
      <c r="D25" s="17">
        <f>SUM(D22:D24)</f>
        <v>3469.5299999999997</v>
      </c>
      <c r="E2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workbookViewId="0"/>
  </sheetViews>
  <sheetFormatPr baseColWidth="10" defaultRowHeight="15" x14ac:dyDescent="0.25"/>
  <cols>
    <col min="2" max="2" width="14.5703125" bestFit="1" customWidth="1"/>
    <col min="3" max="3" width="69" bestFit="1" customWidth="1"/>
    <col min="4" max="6" width="18.7109375" style="21" customWidth="1"/>
    <col min="7" max="7" width="18.7109375" customWidth="1"/>
    <col min="8" max="8" width="66.28515625" bestFit="1" customWidth="1"/>
  </cols>
  <sheetData>
    <row r="1" spans="1:8" s="2" customFormat="1" x14ac:dyDescent="0.25">
      <c r="A1" s="1" t="s">
        <v>99</v>
      </c>
    </row>
    <row r="2" spans="1:8" s="2" customFormat="1" x14ac:dyDescent="0.25">
      <c r="A2" s="3" t="s">
        <v>98</v>
      </c>
    </row>
    <row r="3" spans="1:8" s="2" customFormat="1" x14ac:dyDescent="0.25">
      <c r="A3" s="3" t="s">
        <v>2</v>
      </c>
    </row>
    <row r="5" spans="1:8" x14ac:dyDescent="0.25">
      <c r="B5" s="76" t="s">
        <v>3</v>
      </c>
      <c r="C5" s="76" t="s">
        <v>46</v>
      </c>
      <c r="D5" s="77" t="s">
        <v>36</v>
      </c>
      <c r="E5" s="77"/>
      <c r="F5" s="77" t="s">
        <v>39</v>
      </c>
      <c r="G5" s="76" t="s">
        <v>40</v>
      </c>
      <c r="H5" s="76" t="s">
        <v>41</v>
      </c>
    </row>
    <row r="6" spans="1:8" x14ac:dyDescent="0.25">
      <c r="B6" s="76"/>
      <c r="C6" s="76"/>
      <c r="D6" s="23" t="s">
        <v>37</v>
      </c>
      <c r="E6" s="23" t="s">
        <v>38</v>
      </c>
      <c r="F6" s="77"/>
      <c r="G6" s="76"/>
      <c r="H6" s="76"/>
    </row>
    <row r="7" spans="1:8" x14ac:dyDescent="0.25">
      <c r="B7" s="24"/>
      <c r="C7" s="24"/>
      <c r="D7" s="25"/>
      <c r="E7" s="25"/>
      <c r="F7" s="25"/>
      <c r="G7" s="24"/>
      <c r="H7" s="24"/>
    </row>
    <row r="8" spans="1:8" x14ac:dyDescent="0.25">
      <c r="B8" s="7" t="s">
        <v>14</v>
      </c>
      <c r="C8" s="10" t="s">
        <v>15</v>
      </c>
      <c r="D8" s="22">
        <v>150</v>
      </c>
      <c r="E8" s="26">
        <v>150</v>
      </c>
      <c r="F8" s="26">
        <f>D8-E8</f>
        <v>0</v>
      </c>
      <c r="G8" s="27">
        <f>F8/E8</f>
        <v>0</v>
      </c>
      <c r="H8" s="9"/>
    </row>
    <row r="9" spans="1:8" x14ac:dyDescent="0.25">
      <c r="B9" s="8" t="s">
        <v>28</v>
      </c>
      <c r="C9" s="9" t="s">
        <v>29</v>
      </c>
      <c r="D9" s="22">
        <v>31.49</v>
      </c>
      <c r="E9" s="31">
        <v>128.19999999999999</v>
      </c>
      <c r="F9" s="31">
        <f>D9-E9</f>
        <v>-96.71</v>
      </c>
      <c r="G9" s="32">
        <f>F9/E9</f>
        <v>-0.75436817472698914</v>
      </c>
      <c r="H9" s="9" t="s">
        <v>42</v>
      </c>
    </row>
    <row r="10" spans="1:8" x14ac:dyDescent="0.25">
      <c r="B10" s="7"/>
      <c r="C10" s="10"/>
      <c r="D10" s="22"/>
      <c r="E10" s="26"/>
      <c r="F10" s="26"/>
      <c r="G10" s="27"/>
      <c r="H10" s="9"/>
    </row>
    <row r="11" spans="1:8" x14ac:dyDescent="0.25">
      <c r="B11" s="9"/>
      <c r="C11" s="30" t="s">
        <v>44</v>
      </c>
      <c r="D11" s="26">
        <v>95536.91</v>
      </c>
      <c r="E11" s="26">
        <v>95536.91</v>
      </c>
      <c r="F11" s="26">
        <f t="shared" ref="F11:F12" si="0">D11-E11</f>
        <v>0</v>
      </c>
      <c r="G11" s="27">
        <f t="shared" ref="G11:G12" si="1">F11/E11</f>
        <v>0</v>
      </c>
      <c r="H11" s="9" t="s">
        <v>45</v>
      </c>
    </row>
    <row r="12" spans="1:8" x14ac:dyDescent="0.25">
      <c r="B12" s="9"/>
      <c r="C12" s="30" t="s">
        <v>43</v>
      </c>
      <c r="D12" s="26">
        <v>83832.2</v>
      </c>
      <c r="E12" s="26">
        <v>83832.2</v>
      </c>
      <c r="F12" s="26">
        <f t="shared" si="0"/>
        <v>0</v>
      </c>
      <c r="G12" s="27">
        <f t="shared" si="1"/>
        <v>0</v>
      </c>
      <c r="H12" s="9" t="s">
        <v>45</v>
      </c>
    </row>
    <row r="13" spans="1:8" x14ac:dyDescent="0.25">
      <c r="B13" s="9"/>
      <c r="C13" s="7"/>
      <c r="D13" s="26"/>
      <c r="E13" s="26"/>
      <c r="F13" s="26"/>
      <c r="G13" s="27"/>
      <c r="H13" s="9"/>
    </row>
    <row r="14" spans="1:8" x14ac:dyDescent="0.25">
      <c r="B14" s="7" t="s">
        <v>26</v>
      </c>
      <c r="C14" s="10" t="s">
        <v>27</v>
      </c>
      <c r="D14" s="22">
        <v>328357.77</v>
      </c>
      <c r="E14" s="31">
        <v>228468.35</v>
      </c>
      <c r="F14" s="31">
        <f t="shared" ref="F14" si="2">D14-E14</f>
        <v>99889.420000000013</v>
      </c>
      <c r="G14" s="32">
        <f t="shared" ref="G14" si="3">F14/E14</f>
        <v>0.43721338207239652</v>
      </c>
      <c r="H14" s="9" t="s">
        <v>47</v>
      </c>
    </row>
    <row r="15" spans="1:8" x14ac:dyDescent="0.25">
      <c r="B15" s="28"/>
      <c r="C15" s="28"/>
      <c r="D15" s="29"/>
      <c r="E15" s="29"/>
      <c r="F15" s="29"/>
      <c r="G15" s="28"/>
      <c r="H15" s="28"/>
    </row>
  </sheetData>
  <mergeCells count="6">
    <mergeCell ref="H5:H6"/>
    <mergeCell ref="D5:E5"/>
    <mergeCell ref="C5:C6"/>
    <mergeCell ref="B5:B6"/>
    <mergeCell ref="F5:F6"/>
    <mergeCell ref="G5:G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baseColWidth="10" defaultRowHeight="15" x14ac:dyDescent="0.25"/>
  <cols>
    <col min="2" max="2" width="7.140625" bestFit="1" customWidth="1"/>
    <col min="3" max="3" width="36.42578125" bestFit="1" customWidth="1"/>
    <col min="4" max="4" width="6.7109375" bestFit="1" customWidth="1"/>
    <col min="5" max="6" width="15.7109375" customWidth="1"/>
    <col min="7" max="8" width="15.140625" customWidth="1"/>
    <col min="9" max="9" width="12.28515625" bestFit="1" customWidth="1"/>
  </cols>
  <sheetData>
    <row r="1" spans="1:9" s="2" customFormat="1" x14ac:dyDescent="0.25">
      <c r="A1" s="1" t="s">
        <v>99</v>
      </c>
    </row>
    <row r="2" spans="1:9" s="2" customFormat="1" x14ac:dyDescent="0.25">
      <c r="A2" s="3" t="s">
        <v>100</v>
      </c>
    </row>
    <row r="3" spans="1:9" s="2" customFormat="1" x14ac:dyDescent="0.25">
      <c r="A3" s="3" t="s">
        <v>2</v>
      </c>
    </row>
    <row r="6" spans="1:9" x14ac:dyDescent="0.25">
      <c r="B6" s="78" t="s">
        <v>48</v>
      </c>
      <c r="C6" s="79"/>
      <c r="D6" s="80"/>
      <c r="E6" s="81" t="s">
        <v>82</v>
      </c>
      <c r="F6" s="82"/>
      <c r="G6" s="83" t="s">
        <v>5</v>
      </c>
      <c r="H6" s="83"/>
    </row>
    <row r="7" spans="1:9" ht="30" x14ac:dyDescent="0.25">
      <c r="B7" s="33" t="s">
        <v>3</v>
      </c>
      <c r="C7" s="33" t="s">
        <v>49</v>
      </c>
      <c r="D7" s="34" t="s">
        <v>50</v>
      </c>
      <c r="E7" s="35" t="s">
        <v>81</v>
      </c>
      <c r="F7" s="35" t="s">
        <v>83</v>
      </c>
      <c r="G7" s="36" t="s">
        <v>6</v>
      </c>
      <c r="H7" s="37" t="s">
        <v>51</v>
      </c>
      <c r="I7" s="33" t="s">
        <v>7</v>
      </c>
    </row>
    <row r="8" spans="1:9" x14ac:dyDescent="0.25">
      <c r="B8" s="24"/>
      <c r="C8" s="24"/>
      <c r="D8" s="24"/>
      <c r="E8" s="25"/>
      <c r="F8" s="25"/>
      <c r="G8" s="38"/>
      <c r="H8" s="25"/>
      <c r="I8" s="24"/>
    </row>
    <row r="9" spans="1:9" x14ac:dyDescent="0.25">
      <c r="B9" s="9"/>
      <c r="C9" s="39" t="s">
        <v>52</v>
      </c>
      <c r="D9" s="39"/>
      <c r="E9" s="26"/>
      <c r="F9" s="26"/>
      <c r="G9" s="40"/>
      <c r="H9" s="26"/>
      <c r="I9" s="9"/>
    </row>
    <row r="10" spans="1:9" x14ac:dyDescent="0.25">
      <c r="B10" s="9"/>
      <c r="C10" s="39" t="s">
        <v>53</v>
      </c>
      <c r="D10" s="39"/>
      <c r="E10" s="26"/>
      <c r="F10" s="26"/>
      <c r="G10" s="40"/>
      <c r="H10" s="26"/>
      <c r="I10" s="9"/>
    </row>
    <row r="11" spans="1:9" x14ac:dyDescent="0.25">
      <c r="B11" s="9"/>
      <c r="C11" s="9" t="s">
        <v>54</v>
      </c>
      <c r="D11" s="9"/>
      <c r="E11" s="26">
        <v>7842.09</v>
      </c>
      <c r="F11" s="26">
        <v>7842.09</v>
      </c>
      <c r="G11" s="40">
        <f>H11/F11</f>
        <v>0</v>
      </c>
      <c r="H11" s="26">
        <f>E11-F11</f>
        <v>0</v>
      </c>
      <c r="I11" s="9"/>
    </row>
    <row r="12" spans="1:9" x14ac:dyDescent="0.25">
      <c r="B12" s="9"/>
      <c r="C12" s="9" t="s">
        <v>55</v>
      </c>
      <c r="D12" s="9"/>
      <c r="E12" s="26">
        <v>195745.39</v>
      </c>
      <c r="F12" s="26">
        <f>113105.58+109.4+15740.89</f>
        <v>128955.87</v>
      </c>
      <c r="G12" s="65">
        <f>H12/F12</f>
        <v>0.51792539571870611</v>
      </c>
      <c r="H12" s="66">
        <f>E12-F12</f>
        <v>66789.520000000019</v>
      </c>
      <c r="I12" s="9"/>
    </row>
    <row r="13" spans="1:9" x14ac:dyDescent="0.25">
      <c r="B13" s="9"/>
      <c r="C13" s="9" t="s">
        <v>56</v>
      </c>
      <c r="D13" s="9"/>
      <c r="E13" s="26">
        <v>1696400</v>
      </c>
      <c r="F13" s="26">
        <v>1763248.68</v>
      </c>
      <c r="G13" s="65">
        <f>H13/1</f>
        <v>-66848.679999999935</v>
      </c>
      <c r="H13" s="66">
        <f>E13-F13</f>
        <v>-66848.679999999935</v>
      </c>
      <c r="I13" s="9"/>
    </row>
    <row r="14" spans="1:9" x14ac:dyDescent="0.25">
      <c r="B14" s="9"/>
      <c r="C14" s="9" t="s">
        <v>57</v>
      </c>
      <c r="D14" s="9"/>
      <c r="E14" s="26">
        <v>300692.15000000002</v>
      </c>
      <c r="F14" s="26">
        <v>279415.87</v>
      </c>
      <c r="G14" s="65">
        <f>H14/F14</f>
        <v>7.6145567537019385E-2</v>
      </c>
      <c r="H14" s="66">
        <f>E14-F14</f>
        <v>21276.280000000028</v>
      </c>
      <c r="I14" s="9"/>
    </row>
    <row r="15" spans="1:9" x14ac:dyDescent="0.25">
      <c r="B15" s="9"/>
      <c r="C15" s="28" t="s">
        <v>58</v>
      </c>
      <c r="D15" s="28"/>
      <c r="E15" s="29">
        <v>524719.1</v>
      </c>
      <c r="F15" s="29">
        <f>4084.44+520634.66</f>
        <v>524719.1</v>
      </c>
      <c r="G15" s="41">
        <f>H15/F15</f>
        <v>0</v>
      </c>
      <c r="H15" s="29">
        <f>E15-F15</f>
        <v>0</v>
      </c>
      <c r="I15" s="9"/>
    </row>
    <row r="16" spans="1:9" x14ac:dyDescent="0.25">
      <c r="B16" s="9"/>
      <c r="C16" s="39" t="s">
        <v>59</v>
      </c>
      <c r="D16" s="39"/>
      <c r="E16" s="26">
        <v>2725398.73</v>
      </c>
      <c r="F16" s="26">
        <f>SUM(F11:F15)</f>
        <v>2704181.61</v>
      </c>
      <c r="G16" s="40"/>
      <c r="H16" s="26"/>
      <c r="I16" s="9"/>
    </row>
    <row r="17" spans="2:9" x14ac:dyDescent="0.25">
      <c r="B17" s="42"/>
      <c r="C17" s="9"/>
      <c r="D17" s="43"/>
      <c r="E17" s="26"/>
      <c r="F17" s="26"/>
      <c r="G17" s="40"/>
      <c r="H17" s="26"/>
      <c r="I17" s="9"/>
    </row>
    <row r="18" spans="2:9" x14ac:dyDescent="0.25">
      <c r="B18" s="42"/>
      <c r="C18" s="9" t="s">
        <v>60</v>
      </c>
      <c r="D18" s="43"/>
      <c r="E18" s="26">
        <v>1027084.9800000001</v>
      </c>
      <c r="F18" s="26">
        <f>1343038.82-317891.9</f>
        <v>1025146.92</v>
      </c>
      <c r="G18" s="65">
        <f>H18/F18</f>
        <v>1.8905192633267198E-3</v>
      </c>
      <c r="H18" s="66">
        <f>E18-F18</f>
        <v>1938.0600000000559</v>
      </c>
      <c r="I18" s="9"/>
    </row>
    <row r="19" spans="2:9" x14ac:dyDescent="0.25">
      <c r="B19" s="42"/>
      <c r="C19" s="28" t="s">
        <v>61</v>
      </c>
      <c r="D19" s="44"/>
      <c r="E19" s="29">
        <v>0</v>
      </c>
      <c r="F19" s="29">
        <v>0</v>
      </c>
      <c r="G19" s="41">
        <v>0</v>
      </c>
      <c r="H19" s="29">
        <f>E19-F19</f>
        <v>0</v>
      </c>
      <c r="I19" s="9"/>
    </row>
    <row r="20" spans="2:9" ht="15.75" thickBot="1" x14ac:dyDescent="0.3">
      <c r="B20" s="42"/>
      <c r="C20" s="45" t="s">
        <v>62</v>
      </c>
      <c r="D20" s="46"/>
      <c r="E20" s="47">
        <v>1027084.9800000001</v>
      </c>
      <c r="F20" s="47">
        <f>SUM(F18:F19)</f>
        <v>1025146.92</v>
      </c>
      <c r="G20" s="48"/>
      <c r="H20" s="47"/>
      <c r="I20" s="9"/>
    </row>
    <row r="21" spans="2:9" ht="15.75" thickTop="1" x14ac:dyDescent="0.25">
      <c r="B21" s="42"/>
      <c r="C21" s="39" t="s">
        <v>63</v>
      </c>
      <c r="D21" s="49"/>
      <c r="E21" s="26">
        <v>3752483.71</v>
      </c>
      <c r="F21" s="26">
        <f>F16+F20</f>
        <v>3729328.53</v>
      </c>
      <c r="G21" s="40">
        <f>H21/F21</f>
        <v>6.2089407821627795E-3</v>
      </c>
      <c r="H21" s="26">
        <f t="shared" ref="H21" si="0">E21-F21</f>
        <v>23155.180000000168</v>
      </c>
      <c r="I21" s="9"/>
    </row>
    <row r="22" spans="2:9" x14ac:dyDescent="0.25">
      <c r="B22" s="9"/>
      <c r="C22" s="9"/>
      <c r="D22" s="9"/>
      <c r="E22" s="26"/>
      <c r="F22" s="26"/>
      <c r="G22" s="40"/>
      <c r="H22" s="26"/>
      <c r="I22" s="9"/>
    </row>
    <row r="23" spans="2:9" x14ac:dyDescent="0.25">
      <c r="B23" s="9"/>
      <c r="C23" s="39" t="s">
        <v>64</v>
      </c>
      <c r="D23" s="39"/>
      <c r="E23" s="26"/>
      <c r="F23" s="26"/>
      <c r="G23" s="40"/>
      <c r="H23" s="26"/>
      <c r="I23" s="9"/>
    </row>
    <row r="24" spans="2:9" x14ac:dyDescent="0.25">
      <c r="B24" s="9"/>
      <c r="C24" s="39" t="s">
        <v>65</v>
      </c>
      <c r="D24" s="50"/>
      <c r="E24" s="51"/>
      <c r="F24" s="26"/>
      <c r="G24" s="52"/>
      <c r="H24" s="26"/>
      <c r="I24" s="9"/>
    </row>
    <row r="25" spans="2:9" x14ac:dyDescent="0.25">
      <c r="B25" s="9"/>
      <c r="C25" s="9" t="s">
        <v>66</v>
      </c>
      <c r="D25" s="42"/>
      <c r="E25" s="26">
        <v>1085.4100000000001</v>
      </c>
      <c r="F25" s="26">
        <v>1085.4100000000001</v>
      </c>
      <c r="G25" s="52">
        <f>H25/F25</f>
        <v>0</v>
      </c>
      <c r="H25" s="26">
        <f>E25-F25</f>
        <v>0</v>
      </c>
      <c r="I25" s="9"/>
    </row>
    <row r="26" spans="2:9" x14ac:dyDescent="0.25">
      <c r="B26" s="9"/>
      <c r="C26" s="9" t="s">
        <v>67</v>
      </c>
      <c r="D26" s="42"/>
      <c r="E26" s="51">
        <v>95729.53</v>
      </c>
      <c r="F26" s="26">
        <f>10913.38+11700.6+2500+4870+199.74+65608.05</f>
        <v>95791.77</v>
      </c>
      <c r="G26" s="69">
        <f>H26/F26</f>
        <v>-6.4974266578439086E-4</v>
      </c>
      <c r="H26" s="66">
        <f>E26-F26</f>
        <v>-62.240000000005239</v>
      </c>
      <c r="I26" s="9"/>
    </row>
    <row r="27" spans="2:9" x14ac:dyDescent="0.25">
      <c r="B27" s="9"/>
      <c r="C27" s="9" t="s">
        <v>68</v>
      </c>
      <c r="D27" s="42"/>
      <c r="E27" s="51">
        <v>251768.67</v>
      </c>
      <c r="F27" s="26">
        <f>231683.36+1994.79+18129.43</f>
        <v>251807.58</v>
      </c>
      <c r="G27" s="69">
        <f>H27/F27</f>
        <v>-1.545227510624358E-4</v>
      </c>
      <c r="H27" s="66">
        <f>E27-F27</f>
        <v>-38.909999999974389</v>
      </c>
      <c r="I27" s="9"/>
    </row>
    <row r="28" spans="2:9" x14ac:dyDescent="0.25">
      <c r="B28" s="9"/>
      <c r="C28" s="28" t="s">
        <v>69</v>
      </c>
      <c r="D28" s="28"/>
      <c r="E28" s="29">
        <v>328539.26</v>
      </c>
      <c r="F28" s="29">
        <v>228468.35</v>
      </c>
      <c r="G28" s="70">
        <f>H28/F28</f>
        <v>0.43800775906159434</v>
      </c>
      <c r="H28" s="71">
        <f>E28-F28</f>
        <v>100070.91</v>
      </c>
      <c r="I28" s="9"/>
    </row>
    <row r="29" spans="2:9" x14ac:dyDescent="0.25">
      <c r="B29" s="9"/>
      <c r="C29" s="39" t="s">
        <v>70</v>
      </c>
      <c r="D29" s="39"/>
      <c r="E29" s="26">
        <v>677122.87</v>
      </c>
      <c r="F29" s="26">
        <f>SUM(F25:F28)</f>
        <v>577153.11</v>
      </c>
      <c r="G29" s="40"/>
      <c r="H29" s="26"/>
      <c r="I29" s="9"/>
    </row>
    <row r="30" spans="2:9" x14ac:dyDescent="0.25">
      <c r="B30" s="9"/>
      <c r="C30" s="9"/>
      <c r="D30" s="9"/>
      <c r="E30" s="26"/>
      <c r="F30" s="26"/>
      <c r="G30" s="40"/>
      <c r="H30" s="26"/>
      <c r="I30" s="9"/>
    </row>
    <row r="31" spans="2:9" x14ac:dyDescent="0.25">
      <c r="B31" s="9"/>
      <c r="C31" s="28" t="s">
        <v>71</v>
      </c>
      <c r="D31" s="28"/>
      <c r="E31" s="29">
        <v>1269327.24</v>
      </c>
      <c r="F31" s="53">
        <v>1269327.24</v>
      </c>
      <c r="G31" s="41">
        <f>H31/F31</f>
        <v>0</v>
      </c>
      <c r="H31" s="29">
        <f>E31-F31</f>
        <v>0</v>
      </c>
      <c r="I31" s="9"/>
    </row>
    <row r="32" spans="2:9" ht="15.75" thickBot="1" x14ac:dyDescent="0.3">
      <c r="B32" s="9"/>
      <c r="C32" s="45" t="s">
        <v>72</v>
      </c>
      <c r="D32" s="45"/>
      <c r="E32" s="47">
        <v>1269327.24</v>
      </c>
      <c r="F32" s="47">
        <f>F31</f>
        <v>1269327.24</v>
      </c>
      <c r="G32" s="48"/>
      <c r="H32" s="47"/>
      <c r="I32" s="9"/>
    </row>
    <row r="33" spans="2:9" ht="15.75" thickTop="1" x14ac:dyDescent="0.25">
      <c r="B33" s="9"/>
      <c r="C33" s="39" t="s">
        <v>73</v>
      </c>
      <c r="D33" s="39"/>
      <c r="E33" s="26">
        <v>1946450.1099999999</v>
      </c>
      <c r="F33" s="26">
        <f>F29+F32</f>
        <v>1846480.35</v>
      </c>
      <c r="G33" s="41"/>
      <c r="H33" s="29"/>
      <c r="I33" s="9"/>
    </row>
    <row r="34" spans="2:9" x14ac:dyDescent="0.25">
      <c r="B34" s="9"/>
      <c r="C34" s="9"/>
      <c r="D34" s="9"/>
      <c r="E34" s="26"/>
      <c r="F34" s="26"/>
      <c r="G34" s="40"/>
      <c r="H34" s="26"/>
      <c r="I34" s="9"/>
    </row>
    <row r="35" spans="2:9" x14ac:dyDescent="0.25">
      <c r="B35" s="9"/>
      <c r="C35" s="39" t="s">
        <v>74</v>
      </c>
      <c r="D35" s="39"/>
      <c r="E35" s="26"/>
      <c r="F35" s="26"/>
      <c r="G35" s="40"/>
      <c r="H35" s="26"/>
      <c r="I35" s="9"/>
    </row>
    <row r="36" spans="2:9" x14ac:dyDescent="0.25">
      <c r="B36" s="9"/>
      <c r="C36" s="9" t="s">
        <v>75</v>
      </c>
      <c r="D36" s="9"/>
      <c r="E36" s="26">
        <v>800</v>
      </c>
      <c r="F36" s="26">
        <v>800</v>
      </c>
      <c r="G36" s="40">
        <f>H36/F36</f>
        <v>0</v>
      </c>
      <c r="H36" s="26">
        <f>E36-F36</f>
        <v>0</v>
      </c>
      <c r="I36" s="9"/>
    </row>
    <row r="37" spans="2:9" x14ac:dyDescent="0.25">
      <c r="B37" s="9"/>
      <c r="C37" s="9" t="s">
        <v>76</v>
      </c>
      <c r="D37" s="9"/>
      <c r="E37" s="26">
        <v>1833417.66</v>
      </c>
      <c r="F37" s="26">
        <v>1833417.66</v>
      </c>
      <c r="G37" s="40">
        <f>H37/F37</f>
        <v>0</v>
      </c>
      <c r="H37" s="26">
        <f>E37-F37</f>
        <v>0</v>
      </c>
      <c r="I37" s="9"/>
    </row>
    <row r="38" spans="2:9" x14ac:dyDescent="0.25">
      <c r="B38" s="9"/>
      <c r="C38" s="9" t="s">
        <v>77</v>
      </c>
      <c r="D38" s="9"/>
      <c r="E38" s="26">
        <v>985073.3</v>
      </c>
      <c r="F38" s="26">
        <v>1063186.9099999999</v>
      </c>
      <c r="G38" s="65">
        <f>H38/F38</f>
        <v>-7.3471192379522307E-2</v>
      </c>
      <c r="H38" s="66">
        <f>E38-F38</f>
        <v>-78113.60999999987</v>
      </c>
      <c r="I38" s="9"/>
    </row>
    <row r="39" spans="2:9" ht="15.75" thickBot="1" x14ac:dyDescent="0.3">
      <c r="B39" s="9"/>
      <c r="C39" s="54" t="s">
        <v>78</v>
      </c>
      <c r="D39" s="54"/>
      <c r="E39" s="55">
        <v>-1013257.36</v>
      </c>
      <c r="F39" s="55">
        <v>-1014556.39</v>
      </c>
      <c r="G39" s="67">
        <f>H39/F39</f>
        <v>-1.2803921130495545E-3</v>
      </c>
      <c r="H39" s="68">
        <f>E39-F39</f>
        <v>1299.0300000000279</v>
      </c>
      <c r="I39" s="9"/>
    </row>
    <row r="40" spans="2:9" ht="15.75" thickTop="1" x14ac:dyDescent="0.25">
      <c r="B40" s="9"/>
      <c r="C40" s="39" t="s">
        <v>79</v>
      </c>
      <c r="D40" s="39"/>
      <c r="E40" s="26">
        <v>1806033.6</v>
      </c>
      <c r="F40" s="26">
        <f>SUM(F36:F39)</f>
        <v>1882848.1799999997</v>
      </c>
      <c r="G40" s="40"/>
      <c r="H40" s="26"/>
      <c r="I40" s="9"/>
    </row>
    <row r="41" spans="2:9" ht="15.75" thickBot="1" x14ac:dyDescent="0.3">
      <c r="B41" s="9"/>
      <c r="C41" s="54"/>
      <c r="D41" s="54"/>
      <c r="E41" s="55"/>
      <c r="F41" s="55"/>
      <c r="G41" s="56"/>
      <c r="H41" s="55"/>
      <c r="I41" s="9"/>
    </row>
    <row r="42" spans="2:9" ht="15.75" thickTop="1" x14ac:dyDescent="0.25">
      <c r="B42" s="9"/>
      <c r="C42" s="39" t="s">
        <v>80</v>
      </c>
      <c r="D42" s="39"/>
      <c r="E42" s="26">
        <v>3752483.71</v>
      </c>
      <c r="F42" s="26">
        <f>F33+F40</f>
        <v>3729328.53</v>
      </c>
      <c r="G42" s="40">
        <f>H42/F42</f>
        <v>6.2089407821627795E-3</v>
      </c>
      <c r="H42" s="26">
        <f t="shared" ref="H42" si="1">E42-F42</f>
        <v>23155.180000000168</v>
      </c>
      <c r="I42" s="9"/>
    </row>
    <row r="43" spans="2:9" x14ac:dyDescent="0.25">
      <c r="B43" s="28"/>
      <c r="C43" s="28"/>
      <c r="D43" s="28"/>
      <c r="E43" s="29"/>
      <c r="F43" s="29"/>
      <c r="G43" s="41"/>
      <c r="H43" s="29"/>
      <c r="I43" s="28"/>
    </row>
  </sheetData>
  <mergeCells count="3">
    <mergeCell ref="B6:D6"/>
    <mergeCell ref="E6:F6"/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5" sqref="A5"/>
    </sheetView>
  </sheetViews>
  <sheetFormatPr baseColWidth="10" defaultRowHeight="15" x14ac:dyDescent="0.25"/>
  <cols>
    <col min="2" max="2" width="7.140625" bestFit="1" customWidth="1"/>
    <col min="3" max="3" width="35" customWidth="1"/>
    <col min="4" max="4" width="13.28515625" bestFit="1" customWidth="1"/>
    <col min="5" max="5" width="12.5703125" bestFit="1" customWidth="1"/>
    <col min="6" max="6" width="11.5703125" customWidth="1"/>
    <col min="7" max="7" width="12.5703125" bestFit="1" customWidth="1"/>
    <col min="8" max="8" width="12.28515625" bestFit="1" customWidth="1"/>
  </cols>
  <sheetData>
    <row r="1" spans="1:8" s="2" customFormat="1" x14ac:dyDescent="0.25">
      <c r="A1" s="1" t="s">
        <v>99</v>
      </c>
    </row>
    <row r="2" spans="1:8" s="2" customFormat="1" x14ac:dyDescent="0.25">
      <c r="A2" s="3" t="s">
        <v>101</v>
      </c>
    </row>
    <row r="3" spans="1:8" s="2" customFormat="1" x14ac:dyDescent="0.25">
      <c r="A3" s="3" t="s">
        <v>2</v>
      </c>
    </row>
    <row r="7" spans="1:8" x14ac:dyDescent="0.25">
      <c r="B7" s="83" t="s">
        <v>48</v>
      </c>
      <c r="C7" s="83"/>
      <c r="D7" s="81" t="s">
        <v>93</v>
      </c>
      <c r="E7" s="82"/>
      <c r="F7" s="83" t="s">
        <v>5</v>
      </c>
      <c r="G7" s="83"/>
    </row>
    <row r="8" spans="1:8" ht="30" x14ac:dyDescent="0.25">
      <c r="B8" s="33" t="s">
        <v>3</v>
      </c>
      <c r="C8" s="33" t="s">
        <v>49</v>
      </c>
      <c r="D8" s="35" t="s">
        <v>81</v>
      </c>
      <c r="E8" s="35" t="s">
        <v>83</v>
      </c>
      <c r="F8" s="57" t="s">
        <v>6</v>
      </c>
      <c r="G8" s="37" t="s">
        <v>51</v>
      </c>
      <c r="H8" s="33" t="s">
        <v>7</v>
      </c>
    </row>
    <row r="9" spans="1:8" x14ac:dyDescent="0.25">
      <c r="B9" s="24"/>
      <c r="C9" s="24"/>
      <c r="D9" s="25"/>
      <c r="E9" s="25"/>
      <c r="F9" s="58"/>
      <c r="G9" s="25"/>
      <c r="H9" s="24"/>
    </row>
    <row r="10" spans="1:8" x14ac:dyDescent="0.25">
      <c r="B10" s="9"/>
      <c r="C10" s="9" t="s">
        <v>84</v>
      </c>
      <c r="D10" s="26">
        <v>2446164.92</v>
      </c>
      <c r="E10" s="26">
        <v>2446164.92</v>
      </c>
      <c r="F10" s="27">
        <f>G10/E10</f>
        <v>0</v>
      </c>
      <c r="G10" s="26">
        <f>D10-E10</f>
        <v>0</v>
      </c>
      <c r="H10" s="9"/>
    </row>
    <row r="11" spans="1:8" ht="15.75" thickBot="1" x14ac:dyDescent="0.3">
      <c r="B11" s="9"/>
      <c r="C11" s="54" t="s">
        <v>85</v>
      </c>
      <c r="D11" s="55">
        <v>-459541.53</v>
      </c>
      <c r="E11" s="55">
        <v>-459541.53</v>
      </c>
      <c r="F11" s="59">
        <f t="shared" ref="F11:F12" si="0">G11/E11</f>
        <v>0</v>
      </c>
      <c r="G11" s="55">
        <f t="shared" ref="G11:G12" si="1">D11-E11</f>
        <v>0</v>
      </c>
      <c r="H11" s="9"/>
    </row>
    <row r="12" spans="1:8" ht="15.75" thickTop="1" x14ac:dyDescent="0.25">
      <c r="B12" s="9"/>
      <c r="C12" s="9" t="s">
        <v>86</v>
      </c>
      <c r="D12" s="26">
        <f>SUM(D10:D11)</f>
        <v>1986623.39</v>
      </c>
      <c r="E12" s="26">
        <f>SUM(E10:E11)</f>
        <v>1986623.39</v>
      </c>
      <c r="F12" s="27">
        <f t="shared" si="0"/>
        <v>0</v>
      </c>
      <c r="G12" s="26">
        <f t="shared" si="1"/>
        <v>0</v>
      </c>
      <c r="H12" s="9"/>
    </row>
    <row r="13" spans="1:8" x14ac:dyDescent="0.25">
      <c r="B13" s="9"/>
      <c r="C13" s="60" t="s">
        <v>6</v>
      </c>
      <c r="D13" s="27">
        <f>D12/D10</f>
        <v>0.81213796083708045</v>
      </c>
      <c r="E13" s="27">
        <f>E12/E10</f>
        <v>0.81213796083708045</v>
      </c>
      <c r="F13" s="27"/>
      <c r="G13" s="26"/>
      <c r="H13" s="9"/>
    </row>
    <row r="14" spans="1:8" x14ac:dyDescent="0.25">
      <c r="B14" s="9"/>
      <c r="C14" s="9"/>
      <c r="D14" s="26"/>
      <c r="E14" s="26"/>
      <c r="F14" s="27"/>
      <c r="G14" s="26"/>
      <c r="H14" s="9"/>
    </row>
    <row r="15" spans="1:8" x14ac:dyDescent="0.25">
      <c r="B15" s="9"/>
      <c r="C15" s="9" t="s">
        <v>87</v>
      </c>
      <c r="D15" s="26">
        <v>-440065.35999999987</v>
      </c>
      <c r="E15" s="26">
        <v>-441702.89</v>
      </c>
      <c r="F15" s="27">
        <f t="shared" ref="F15:F25" si="2">G15/E15</f>
        <v>-3.7073110388753496E-3</v>
      </c>
      <c r="G15" s="26">
        <f>D15-E15</f>
        <v>1637.5300000001444</v>
      </c>
      <c r="H15" s="9"/>
    </row>
    <row r="16" spans="1:8" x14ac:dyDescent="0.25">
      <c r="B16" s="9"/>
      <c r="C16" s="60" t="s">
        <v>6</v>
      </c>
      <c r="D16" s="27">
        <f>D15/D10</f>
        <v>-0.17990011891757482</v>
      </c>
      <c r="E16" s="27">
        <f>E15/E10</f>
        <v>-0.18056954639019188</v>
      </c>
      <c r="F16" s="27"/>
      <c r="G16" s="26"/>
      <c r="H16" s="9"/>
    </row>
    <row r="17" spans="2:8" x14ac:dyDescent="0.25">
      <c r="B17" s="9"/>
      <c r="C17" s="60"/>
      <c r="D17" s="26"/>
      <c r="E17" s="26"/>
      <c r="F17" s="27"/>
      <c r="G17" s="26"/>
      <c r="H17" s="9"/>
    </row>
    <row r="18" spans="2:8" x14ac:dyDescent="0.25">
      <c r="B18" s="9"/>
      <c r="C18" s="61" t="s">
        <v>88</v>
      </c>
      <c r="D18" s="26">
        <v>0</v>
      </c>
      <c r="E18" s="26">
        <v>-969.19</v>
      </c>
      <c r="F18" s="27"/>
      <c r="G18" s="26">
        <f>D18-E18</f>
        <v>969.19</v>
      </c>
      <c r="H18" s="9"/>
    </row>
    <row r="19" spans="2:8" ht="15.75" thickBot="1" x14ac:dyDescent="0.3">
      <c r="B19" s="9"/>
      <c r="C19" s="62" t="s">
        <v>89</v>
      </c>
      <c r="D19" s="55">
        <v>-1345.01</v>
      </c>
      <c r="E19" s="55">
        <f>604.43</f>
        <v>604.42999999999995</v>
      </c>
      <c r="F19" s="59">
        <f t="shared" si="2"/>
        <v>-3.2252535446619133</v>
      </c>
      <c r="G19" s="55">
        <f t="shared" ref="G19:G20" si="3">D19-E19</f>
        <v>-1949.44</v>
      </c>
      <c r="H19" s="9"/>
    </row>
    <row r="20" spans="2:8" ht="15.75" thickTop="1" x14ac:dyDescent="0.25">
      <c r="B20" s="9"/>
      <c r="C20" s="61" t="s">
        <v>90</v>
      </c>
      <c r="D20" s="26">
        <f>D12+D15+D18+D19</f>
        <v>1545213.02</v>
      </c>
      <c r="E20" s="26">
        <f>E12+E15+E18+E19</f>
        <v>1544555.74</v>
      </c>
      <c r="F20" s="27">
        <f t="shared" si="2"/>
        <v>4.2554631275400131E-4</v>
      </c>
      <c r="G20" s="26">
        <f t="shared" si="3"/>
        <v>657.28000000002794</v>
      </c>
      <c r="H20" s="9"/>
    </row>
    <row r="21" spans="2:8" x14ac:dyDescent="0.25">
      <c r="B21" s="9"/>
      <c r="C21" s="60" t="s">
        <v>6</v>
      </c>
      <c r="D21" s="27">
        <f>D20/D10</f>
        <v>0.63168799755332938</v>
      </c>
      <c r="E21" s="27">
        <f>E20/E10</f>
        <v>0.63141929939866848</v>
      </c>
      <c r="F21" s="27"/>
      <c r="G21" s="26"/>
      <c r="H21" s="9"/>
    </row>
    <row r="22" spans="2:8" x14ac:dyDescent="0.25">
      <c r="B22" s="9"/>
      <c r="C22" s="60"/>
      <c r="D22" s="27"/>
      <c r="E22" s="27"/>
      <c r="F22" s="27"/>
      <c r="G22" s="26"/>
      <c r="H22" s="9"/>
    </row>
    <row r="23" spans="2:8" x14ac:dyDescent="0.25">
      <c r="B23" s="9"/>
      <c r="C23" s="42" t="s">
        <v>91</v>
      </c>
      <c r="D23" s="51">
        <v>-231781.95</v>
      </c>
      <c r="E23" s="51">
        <v>-231683.36</v>
      </c>
      <c r="F23" s="72">
        <f t="shared" si="2"/>
        <v>4.2553768211936162E-4</v>
      </c>
      <c r="G23" s="51">
        <f t="shared" ref="G23:G25" si="4">D23-E23</f>
        <v>-98.590000000025611</v>
      </c>
      <c r="H23" s="9"/>
    </row>
    <row r="24" spans="2:8" ht="15.75" thickBot="1" x14ac:dyDescent="0.3">
      <c r="B24" s="9"/>
      <c r="C24" s="54" t="s">
        <v>92</v>
      </c>
      <c r="D24" s="55">
        <v>-328357.77</v>
      </c>
      <c r="E24" s="55">
        <v>-249685.47</v>
      </c>
      <c r="F24" s="73">
        <f t="shared" si="2"/>
        <v>0.3150856155145913</v>
      </c>
      <c r="G24" s="68">
        <f t="shared" si="4"/>
        <v>-78672.300000000017</v>
      </c>
      <c r="H24" s="9"/>
    </row>
    <row r="25" spans="2:8" ht="15.75" thickTop="1" x14ac:dyDescent="0.25">
      <c r="B25" s="9"/>
      <c r="C25" s="9" t="s">
        <v>77</v>
      </c>
      <c r="D25" s="26">
        <f>D20+D23+D24</f>
        <v>985073.3</v>
      </c>
      <c r="E25" s="26">
        <f>E20+E23+E24</f>
        <v>1063186.9099999999</v>
      </c>
      <c r="F25" s="27">
        <f t="shared" si="2"/>
        <v>-7.3471192379522307E-2</v>
      </c>
      <c r="G25" s="26">
        <f t="shared" si="4"/>
        <v>-78113.60999999987</v>
      </c>
      <c r="H25" s="9"/>
    </row>
    <row r="26" spans="2:8" x14ac:dyDescent="0.25">
      <c r="B26" s="28"/>
      <c r="C26" s="63" t="s">
        <v>6</v>
      </c>
      <c r="D26" s="64">
        <f>D25/D10</f>
        <v>0.40270109833804668</v>
      </c>
      <c r="E26" s="64">
        <f>E25/E10</f>
        <v>0.43463419056798508</v>
      </c>
      <c r="F26" s="64"/>
      <c r="G26" s="29"/>
      <c r="H26" s="28"/>
    </row>
    <row r="31" spans="2:8" x14ac:dyDescent="0.25">
      <c r="E31" s="21"/>
    </row>
    <row r="32" spans="2:8" x14ac:dyDescent="0.25">
      <c r="C32" t="s">
        <v>94</v>
      </c>
      <c r="E32" s="21">
        <v>249685.47</v>
      </c>
    </row>
    <row r="33" spans="3:5" x14ac:dyDescent="0.25">
      <c r="C33" t="s">
        <v>97</v>
      </c>
      <c r="E33" s="21">
        <v>-15073.92</v>
      </c>
    </row>
    <row r="34" spans="3:5" x14ac:dyDescent="0.25">
      <c r="C34" t="s">
        <v>96</v>
      </c>
      <c r="E34" s="21">
        <v>-6143.2</v>
      </c>
    </row>
    <row r="35" spans="3:5" x14ac:dyDescent="0.25">
      <c r="C35" s="74" t="s">
        <v>95</v>
      </c>
      <c r="D35" s="74"/>
      <c r="E35" s="75">
        <f>E32+E33+E34</f>
        <v>228468.34999999998</v>
      </c>
    </row>
  </sheetData>
  <mergeCells count="3">
    <mergeCell ref="B7:C7"/>
    <mergeCell ref="D7:E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CEDULA RESUMEN</vt:lpstr>
      <vt:lpstr>PRUEBA DE IMPUESTOS</vt:lpstr>
      <vt:lpstr>BG VS 101</vt:lpstr>
      <vt:lpstr>ERI VS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2020-03-21T16:10:02Z</dcterms:created>
  <dcterms:modified xsi:type="dcterms:W3CDTF">2020-05-22T15:26:30Z</dcterms:modified>
</cp:coreProperties>
</file>