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Finales\Telsoterra\Fase II Ejecucion\8000 Pruebas de Estado de Resultado\8500 Impuesto a la renta\"/>
    </mc:Choice>
  </mc:AlternateContent>
  <bookViews>
    <workbookView xWindow="0" yWindow="0" windowWidth="21600" windowHeight="9630" activeTab="1"/>
  </bookViews>
  <sheets>
    <sheet name="IVA 2019" sheetId="1" r:id="rId1"/>
    <sheet name="RETENCIONES 2019" sheetId="2" r:id="rId2"/>
    <sheet name="IVA 2020" sheetId="3" r:id="rId3"/>
    <sheet name="RETENCIONES 2020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2" l="1"/>
  <c r="E39" i="2"/>
  <c r="E41" i="1"/>
  <c r="F5" i="4" l="1"/>
  <c r="F18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A19" i="4"/>
  <c r="Y19" i="4"/>
  <c r="Y33" i="4" s="1"/>
  <c r="Y36" i="4" s="1"/>
  <c r="W19" i="4"/>
  <c r="W33" i="4" s="1"/>
  <c r="W36" i="4" s="1"/>
  <c r="U19" i="4"/>
  <c r="U33" i="4" s="1"/>
  <c r="U36" i="4" s="1"/>
  <c r="S19" i="4"/>
  <c r="S33" i="4" s="1"/>
  <c r="S36" i="4" s="1"/>
  <c r="Q19" i="4"/>
  <c r="Q33" i="4" s="1"/>
  <c r="Q36" i="4" s="1"/>
  <c r="O19" i="4"/>
  <c r="M19" i="4"/>
  <c r="M33" i="4" s="1"/>
  <c r="M36" i="4" s="1"/>
  <c r="K19" i="4"/>
  <c r="K33" i="4" s="1"/>
  <c r="K36" i="4" s="1"/>
  <c r="I19" i="4"/>
  <c r="I33" i="4" s="1"/>
  <c r="I36" i="4" s="1"/>
  <c r="G19" i="4"/>
  <c r="G33" i="4" s="1"/>
  <c r="G36" i="4" s="1"/>
  <c r="E19" i="4"/>
  <c r="E33" i="4" s="1"/>
  <c r="E36" i="4" s="1"/>
  <c r="AB18" i="4"/>
  <c r="Z18" i="4"/>
  <c r="X18" i="4"/>
  <c r="V18" i="4"/>
  <c r="T18" i="4"/>
  <c r="R18" i="4"/>
  <c r="P18" i="4"/>
  <c r="N18" i="4"/>
  <c r="L18" i="4"/>
  <c r="J18" i="4"/>
  <c r="H18" i="4"/>
  <c r="AB17" i="4"/>
  <c r="Z17" i="4"/>
  <c r="X17" i="4"/>
  <c r="V17" i="4"/>
  <c r="T17" i="4"/>
  <c r="R17" i="4"/>
  <c r="P17" i="4"/>
  <c r="N17" i="4"/>
  <c r="L17" i="4"/>
  <c r="J17" i="4"/>
  <c r="H17" i="4"/>
  <c r="F17" i="4"/>
  <c r="AB16" i="4"/>
  <c r="Z16" i="4"/>
  <c r="X16" i="4"/>
  <c r="V16" i="4"/>
  <c r="T16" i="4"/>
  <c r="R16" i="4"/>
  <c r="P16" i="4"/>
  <c r="N16" i="4"/>
  <c r="L16" i="4"/>
  <c r="J16" i="4"/>
  <c r="H16" i="4"/>
  <c r="F16" i="4"/>
  <c r="AB15" i="4"/>
  <c r="Z15" i="4"/>
  <c r="X15" i="4"/>
  <c r="V15" i="4"/>
  <c r="T15" i="4"/>
  <c r="R15" i="4"/>
  <c r="P15" i="4"/>
  <c r="N15" i="4"/>
  <c r="L15" i="4"/>
  <c r="J15" i="4"/>
  <c r="H15" i="4"/>
  <c r="F15" i="4"/>
  <c r="AB12" i="4"/>
  <c r="Z12" i="4"/>
  <c r="X12" i="4"/>
  <c r="V12" i="4"/>
  <c r="T12" i="4"/>
  <c r="R12" i="4"/>
  <c r="P12" i="4"/>
  <c r="N12" i="4"/>
  <c r="L12" i="4"/>
  <c r="J12" i="4"/>
  <c r="H12" i="4"/>
  <c r="F12" i="4"/>
  <c r="AB10" i="4"/>
  <c r="Z10" i="4"/>
  <c r="X10" i="4"/>
  <c r="V10" i="4"/>
  <c r="T10" i="4"/>
  <c r="R10" i="4"/>
  <c r="P10" i="4"/>
  <c r="N10" i="4"/>
  <c r="L10" i="4"/>
  <c r="J10" i="4"/>
  <c r="H10" i="4"/>
  <c r="F10" i="4"/>
  <c r="AB7" i="4"/>
  <c r="Z7" i="4"/>
  <c r="X7" i="4"/>
  <c r="V7" i="4"/>
  <c r="T7" i="4"/>
  <c r="R7" i="4"/>
  <c r="P7" i="4"/>
  <c r="N7" i="4"/>
  <c r="L7" i="4"/>
  <c r="J7" i="4"/>
  <c r="H7" i="4"/>
  <c r="F7" i="4"/>
  <c r="AB5" i="4"/>
  <c r="Z5" i="4"/>
  <c r="X5" i="4"/>
  <c r="V5" i="4"/>
  <c r="T5" i="4"/>
  <c r="R5" i="4"/>
  <c r="P5" i="4"/>
  <c r="N5" i="4"/>
  <c r="AB4" i="4"/>
  <c r="Z4" i="4"/>
  <c r="Z19" i="4" s="1"/>
  <c r="Z33" i="4" s="1"/>
  <c r="Z36" i="4" s="1"/>
  <c r="X4" i="4"/>
  <c r="V4" i="4"/>
  <c r="T4" i="4"/>
  <c r="R4" i="4"/>
  <c r="P4" i="4"/>
  <c r="N4" i="4"/>
  <c r="N19" i="4" s="1"/>
  <c r="N33" i="4" s="1"/>
  <c r="N36" i="4" s="1"/>
  <c r="L4" i="4"/>
  <c r="J4" i="4"/>
  <c r="H4" i="4"/>
  <c r="F4" i="4"/>
  <c r="P36" i="3"/>
  <c r="P38" i="3" s="1"/>
  <c r="P34" i="3"/>
  <c r="O34" i="3"/>
  <c r="O36" i="3" s="1"/>
  <c r="O38" i="3" s="1"/>
  <c r="N34" i="3"/>
  <c r="N36" i="3" s="1"/>
  <c r="N38" i="3" s="1"/>
  <c r="M34" i="3"/>
  <c r="M36" i="3" s="1"/>
  <c r="M38" i="3" s="1"/>
  <c r="L34" i="3"/>
  <c r="L36" i="3" s="1"/>
  <c r="L38" i="3" s="1"/>
  <c r="K34" i="3"/>
  <c r="K36" i="3" s="1"/>
  <c r="K38" i="3" s="1"/>
  <c r="J34" i="3"/>
  <c r="J36" i="3" s="1"/>
  <c r="J38" i="3" s="1"/>
  <c r="I34" i="3"/>
  <c r="I36" i="3" s="1"/>
  <c r="I38" i="3" s="1"/>
  <c r="H34" i="3"/>
  <c r="H36" i="3" s="1"/>
  <c r="H38" i="3" s="1"/>
  <c r="G34" i="3"/>
  <c r="G36" i="3" s="1"/>
  <c r="G38" i="3" s="1"/>
  <c r="F34" i="3"/>
  <c r="F36" i="3" s="1"/>
  <c r="F38" i="3" s="1"/>
  <c r="E34" i="3"/>
  <c r="E36" i="3" s="1"/>
  <c r="E38" i="3" s="1"/>
  <c r="P10" i="3"/>
  <c r="P14" i="3" s="1"/>
  <c r="O10" i="3"/>
  <c r="O14" i="3" s="1"/>
  <c r="N10" i="3"/>
  <c r="N14" i="3" s="1"/>
  <c r="M10" i="3"/>
  <c r="M14" i="3" s="1"/>
  <c r="L10" i="3"/>
  <c r="L14" i="3" s="1"/>
  <c r="K10" i="3"/>
  <c r="K14" i="3" s="1"/>
  <c r="J10" i="3"/>
  <c r="J14" i="3" s="1"/>
  <c r="I10" i="3"/>
  <c r="I14" i="3" s="1"/>
  <c r="H10" i="3"/>
  <c r="H14" i="3" s="1"/>
  <c r="G10" i="3"/>
  <c r="G14" i="3" s="1"/>
  <c r="F10" i="3"/>
  <c r="F14" i="3" s="1"/>
  <c r="E10" i="3"/>
  <c r="E14" i="3" s="1"/>
  <c r="P5" i="3"/>
  <c r="P6" i="3" s="1"/>
  <c r="O5" i="3"/>
  <c r="O6" i="3" s="1"/>
  <c r="N5" i="3"/>
  <c r="N6" i="3" s="1"/>
  <c r="M5" i="3"/>
  <c r="M6" i="3" s="1"/>
  <c r="M16" i="3" s="1"/>
  <c r="L5" i="3"/>
  <c r="L6" i="3" s="1"/>
  <c r="K5" i="3"/>
  <c r="K6" i="3" s="1"/>
  <c r="J5" i="3"/>
  <c r="J6" i="3" s="1"/>
  <c r="I5" i="3"/>
  <c r="I6" i="3" s="1"/>
  <c r="H5" i="3"/>
  <c r="H6" i="3" s="1"/>
  <c r="G5" i="3"/>
  <c r="G6" i="3" s="1"/>
  <c r="G16" i="3" s="1"/>
  <c r="F5" i="3"/>
  <c r="F6" i="3" s="1"/>
  <c r="F16" i="3" s="1"/>
  <c r="E5" i="3"/>
  <c r="E6" i="3" s="1"/>
  <c r="H19" i="4" l="1"/>
  <c r="H33" i="4" s="1"/>
  <c r="H36" i="4" s="1"/>
  <c r="T19" i="4"/>
  <c r="T33" i="4" s="1"/>
  <c r="T36" i="4" s="1"/>
  <c r="J19" i="4"/>
  <c r="J33" i="4" s="1"/>
  <c r="J36" i="4" s="1"/>
  <c r="V19" i="4"/>
  <c r="V33" i="4" s="1"/>
  <c r="V36" i="4" s="1"/>
  <c r="P19" i="4"/>
  <c r="P33" i="4" s="1"/>
  <c r="P36" i="4" s="1"/>
  <c r="L19" i="4"/>
  <c r="L33" i="4" s="1"/>
  <c r="L36" i="4" s="1"/>
  <c r="AB19" i="4"/>
  <c r="AB33" i="4" s="1"/>
  <c r="AB36" i="4" s="1"/>
  <c r="X19" i="4"/>
  <c r="X33" i="4" s="1"/>
  <c r="X36" i="4" s="1"/>
  <c r="R19" i="4"/>
  <c r="R33" i="4" s="1"/>
  <c r="R36" i="4" s="1"/>
  <c r="O33" i="4"/>
  <c r="O36" i="4" s="1"/>
  <c r="AA33" i="4"/>
  <c r="AA36" i="4" s="1"/>
  <c r="F19" i="4"/>
  <c r="F33" i="4" s="1"/>
  <c r="F36" i="4" s="1"/>
  <c r="L16" i="3"/>
  <c r="P16" i="3"/>
  <c r="P15" i="3"/>
  <c r="H16" i="3"/>
  <c r="H15" i="3"/>
  <c r="N16" i="3"/>
  <c r="N15" i="3"/>
  <c r="I15" i="3"/>
  <c r="I16" i="3"/>
  <c r="O15" i="3"/>
  <c r="O16" i="3"/>
  <c r="J16" i="3"/>
  <c r="J15" i="3"/>
  <c r="E15" i="3"/>
  <c r="E16" i="3"/>
  <c r="E19" i="3" s="1"/>
  <c r="K15" i="3"/>
  <c r="K16" i="3"/>
  <c r="F15" i="3"/>
  <c r="L15" i="3"/>
  <c r="G15" i="3"/>
  <c r="M15" i="3"/>
  <c r="E24" i="3" l="1"/>
  <c r="F23" i="3" s="1"/>
  <c r="F18" i="3"/>
  <c r="F19" i="3" s="1"/>
  <c r="F24" i="3" l="1"/>
  <c r="G23" i="3" s="1"/>
  <c r="G18" i="3"/>
  <c r="G19" i="3" s="1"/>
  <c r="H18" i="3" l="1"/>
  <c r="H19" i="3" s="1"/>
  <c r="G24" i="3"/>
  <c r="H23" i="3" s="1"/>
  <c r="I18" i="3" l="1"/>
  <c r="I19" i="3" s="1"/>
  <c r="H24" i="3"/>
  <c r="I23" i="3" s="1"/>
  <c r="J18" i="3" l="1"/>
  <c r="J19" i="3" s="1"/>
  <c r="I24" i="3"/>
  <c r="J23" i="3" s="1"/>
  <c r="J24" i="3" l="1"/>
  <c r="K23" i="3" s="1"/>
  <c r="K18" i="3"/>
  <c r="K19" i="3" s="1"/>
  <c r="K24" i="3" l="1"/>
  <c r="L23" i="3" s="1"/>
  <c r="L18" i="3"/>
  <c r="L19" i="3" s="1"/>
  <c r="L24" i="3" l="1"/>
  <c r="M23" i="3" s="1"/>
  <c r="M18" i="3"/>
  <c r="M19" i="3" s="1"/>
  <c r="N18" i="3" l="1"/>
  <c r="N19" i="3" s="1"/>
  <c r="M24" i="3"/>
  <c r="N23" i="3" s="1"/>
  <c r="O18" i="3" l="1"/>
  <c r="O19" i="3" s="1"/>
  <c r="N24" i="3"/>
  <c r="O23" i="3" s="1"/>
  <c r="O24" i="3" l="1"/>
  <c r="P23" i="3" s="1"/>
  <c r="P18" i="3"/>
  <c r="P19" i="3" s="1"/>
  <c r="P24" i="3" l="1"/>
  <c r="AB18" i="2" l="1"/>
  <c r="Z18" i="2"/>
  <c r="V18" i="2"/>
  <c r="AB5" i="2"/>
  <c r="Z5" i="2"/>
  <c r="X5" i="2"/>
  <c r="V5" i="2"/>
  <c r="T5" i="2"/>
  <c r="R18" i="2"/>
  <c r="R5" i="2"/>
  <c r="P5" i="2"/>
  <c r="N18" i="2"/>
  <c r="N5" i="2"/>
  <c r="L18" i="2"/>
  <c r="AB17" i="2"/>
  <c r="AB16" i="2"/>
  <c r="AB15" i="2"/>
  <c r="Z17" i="2"/>
  <c r="Z16" i="2"/>
  <c r="Z15" i="2"/>
  <c r="X18" i="2"/>
  <c r="X17" i="2"/>
  <c r="X16" i="2"/>
  <c r="X15" i="2"/>
  <c r="V17" i="2"/>
  <c r="V16" i="2"/>
  <c r="V15" i="2"/>
  <c r="T18" i="2"/>
  <c r="T17" i="2"/>
  <c r="T16" i="2"/>
  <c r="T15" i="2"/>
  <c r="R17" i="2"/>
  <c r="R16" i="2"/>
  <c r="R15" i="2"/>
  <c r="P18" i="2"/>
  <c r="P17" i="2"/>
  <c r="P16" i="2"/>
  <c r="P15" i="2"/>
  <c r="N17" i="2"/>
  <c r="N16" i="2"/>
  <c r="N15" i="2"/>
  <c r="L17" i="2"/>
  <c r="L16" i="2"/>
  <c r="L15" i="2"/>
  <c r="J18" i="2"/>
  <c r="J17" i="2"/>
  <c r="J16" i="2"/>
  <c r="J15" i="2"/>
  <c r="I19" i="2"/>
  <c r="K19" i="2"/>
  <c r="M19" i="2"/>
  <c r="O19" i="2"/>
  <c r="Q19" i="2"/>
  <c r="Q33" i="2" s="1"/>
  <c r="Q36" i="2" s="1"/>
  <c r="S19" i="2"/>
  <c r="U19" i="2"/>
  <c r="W19" i="2"/>
  <c r="Y19" i="2"/>
  <c r="AA19" i="2"/>
  <c r="G19" i="2"/>
  <c r="H18" i="2"/>
  <c r="H17" i="2"/>
  <c r="H16" i="2"/>
  <c r="H15" i="2"/>
  <c r="F18" i="2"/>
  <c r="F17" i="2"/>
  <c r="F19" i="2" s="1"/>
  <c r="F33" i="2" s="1"/>
  <c r="F36" i="2" s="1"/>
  <c r="F16" i="2"/>
  <c r="F15" i="2"/>
  <c r="E19" i="2"/>
  <c r="AB31" i="2"/>
  <c r="AA31" i="2"/>
  <c r="Z31" i="2"/>
  <c r="Y31" i="2"/>
  <c r="X31" i="2"/>
  <c r="W31" i="2"/>
  <c r="V31" i="2"/>
  <c r="U31" i="2"/>
  <c r="T31" i="2"/>
  <c r="S31" i="2"/>
  <c r="R31" i="2"/>
  <c r="Q31" i="2"/>
  <c r="AB12" i="2"/>
  <c r="Z12" i="2"/>
  <c r="X12" i="2"/>
  <c r="V12" i="2"/>
  <c r="T12" i="2"/>
  <c r="R12" i="2"/>
  <c r="AB10" i="2"/>
  <c r="Z10" i="2"/>
  <c r="X10" i="2"/>
  <c r="V10" i="2"/>
  <c r="T10" i="2"/>
  <c r="R10" i="2"/>
  <c r="AB7" i="2"/>
  <c r="Z7" i="2"/>
  <c r="X7" i="2"/>
  <c r="V7" i="2"/>
  <c r="T7" i="2"/>
  <c r="R7" i="2"/>
  <c r="AB4" i="2"/>
  <c r="Z4" i="2"/>
  <c r="X4" i="2"/>
  <c r="V4" i="2"/>
  <c r="T4" i="2"/>
  <c r="R4" i="2"/>
  <c r="P31" i="2"/>
  <c r="O31" i="2"/>
  <c r="P12" i="2"/>
  <c r="P10" i="2"/>
  <c r="P7" i="2"/>
  <c r="P4" i="2"/>
  <c r="N31" i="2"/>
  <c r="M31" i="2"/>
  <c r="N12" i="2"/>
  <c r="N10" i="2"/>
  <c r="N7" i="2"/>
  <c r="N4" i="2"/>
  <c r="L31" i="2"/>
  <c r="K31" i="2"/>
  <c r="K33" i="2" s="1"/>
  <c r="K36" i="2" s="1"/>
  <c r="L12" i="2"/>
  <c r="L10" i="2"/>
  <c r="L7" i="2"/>
  <c r="L4" i="2"/>
  <c r="J31" i="2"/>
  <c r="I31" i="2"/>
  <c r="J12" i="2"/>
  <c r="J10" i="2"/>
  <c r="J7" i="2"/>
  <c r="J4" i="2"/>
  <c r="J19" i="2" s="1"/>
  <c r="H31" i="2"/>
  <c r="G31" i="2"/>
  <c r="H12" i="2"/>
  <c r="H10" i="2"/>
  <c r="H7" i="2"/>
  <c r="H4" i="2"/>
  <c r="F31" i="2"/>
  <c r="E31" i="2"/>
  <c r="F12" i="2"/>
  <c r="F10" i="2"/>
  <c r="F7" i="2"/>
  <c r="F4" i="2"/>
  <c r="P34" i="1"/>
  <c r="P36" i="1" s="1"/>
  <c r="P38" i="1" s="1"/>
  <c r="O34" i="1"/>
  <c r="O36" i="1" s="1"/>
  <c r="O38" i="1" s="1"/>
  <c r="N34" i="1"/>
  <c r="N36" i="1" s="1"/>
  <c r="N38" i="1" s="1"/>
  <c r="M34" i="1"/>
  <c r="M36" i="1" s="1"/>
  <c r="M38" i="1" s="1"/>
  <c r="L34" i="1"/>
  <c r="L36" i="1" s="1"/>
  <c r="L38" i="1" s="1"/>
  <c r="K34" i="1"/>
  <c r="K36" i="1" s="1"/>
  <c r="K38" i="1" s="1"/>
  <c r="J34" i="1"/>
  <c r="J36" i="1" s="1"/>
  <c r="J38" i="1" s="1"/>
  <c r="I34" i="1"/>
  <c r="I36" i="1" s="1"/>
  <c r="I38" i="1" s="1"/>
  <c r="H34" i="1"/>
  <c r="H36" i="1" s="1"/>
  <c r="H38" i="1" s="1"/>
  <c r="G34" i="1"/>
  <c r="G36" i="1" s="1"/>
  <c r="G38" i="1" s="1"/>
  <c r="F34" i="1"/>
  <c r="F36" i="1" s="1"/>
  <c r="F38" i="1" s="1"/>
  <c r="E34" i="1"/>
  <c r="E36" i="1" s="1"/>
  <c r="E38" i="1" s="1"/>
  <c r="P10" i="1"/>
  <c r="P14" i="1" s="1"/>
  <c r="O10" i="1"/>
  <c r="O14" i="1" s="1"/>
  <c r="N10" i="1"/>
  <c r="N14" i="1" s="1"/>
  <c r="M10" i="1"/>
  <c r="M14" i="1" s="1"/>
  <c r="L10" i="1"/>
  <c r="L14" i="1" s="1"/>
  <c r="K10" i="1"/>
  <c r="K14" i="1" s="1"/>
  <c r="J10" i="1"/>
  <c r="J14" i="1" s="1"/>
  <c r="I10" i="1"/>
  <c r="I14" i="1" s="1"/>
  <c r="H10" i="1"/>
  <c r="H14" i="1" s="1"/>
  <c r="G10" i="1"/>
  <c r="G14" i="1" s="1"/>
  <c r="F10" i="1"/>
  <c r="F14" i="1" s="1"/>
  <c r="E10" i="1"/>
  <c r="E14" i="1" s="1"/>
  <c r="P5" i="1"/>
  <c r="P6" i="1" s="1"/>
  <c r="O5" i="1"/>
  <c r="O6" i="1" s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  <c r="G5" i="1"/>
  <c r="G6" i="1" s="1"/>
  <c r="F5" i="1"/>
  <c r="F6" i="1" s="1"/>
  <c r="E5" i="1"/>
  <c r="E6" i="1" s="1"/>
  <c r="Z19" i="2" l="1"/>
  <c r="AA33" i="2"/>
  <c r="AA36" i="2" s="1"/>
  <c r="Y33" i="2"/>
  <c r="Y36" i="2" s="1"/>
  <c r="E33" i="2"/>
  <c r="E36" i="2" s="1"/>
  <c r="W33" i="2"/>
  <c r="W36" i="2" s="1"/>
  <c r="U33" i="2"/>
  <c r="U36" i="2" s="1"/>
  <c r="L19" i="2"/>
  <c r="N19" i="2"/>
  <c r="S33" i="2"/>
  <c r="S36" i="2" s="1"/>
  <c r="X19" i="2"/>
  <c r="X33" i="2" s="1"/>
  <c r="X36" i="2" s="1"/>
  <c r="V19" i="2"/>
  <c r="V33" i="2" s="1"/>
  <c r="V36" i="2" s="1"/>
  <c r="T19" i="2"/>
  <c r="T33" i="2" s="1"/>
  <c r="T36" i="2" s="1"/>
  <c r="AB19" i="2"/>
  <c r="AB33" i="2" s="1"/>
  <c r="AB36" i="2" s="1"/>
  <c r="R19" i="2"/>
  <c r="R33" i="2" s="1"/>
  <c r="R36" i="2" s="1"/>
  <c r="P19" i="2"/>
  <c r="P33" i="2" s="1"/>
  <c r="P36" i="2" s="1"/>
  <c r="H19" i="2"/>
  <c r="H33" i="2" s="1"/>
  <c r="H36" i="2" s="1"/>
  <c r="N33" i="2"/>
  <c r="N36" i="2" s="1"/>
  <c r="Z33" i="2"/>
  <c r="Z36" i="2" s="1"/>
  <c r="O33" i="2"/>
  <c r="O36" i="2" s="1"/>
  <c r="M33" i="2"/>
  <c r="M36" i="2" s="1"/>
  <c r="L33" i="2"/>
  <c r="L36" i="2" s="1"/>
  <c r="J33" i="2"/>
  <c r="J36" i="2" s="1"/>
  <c r="I33" i="2"/>
  <c r="I36" i="2" s="1"/>
  <c r="G33" i="2"/>
  <c r="G36" i="2" s="1"/>
  <c r="H16" i="1"/>
  <c r="H15" i="1"/>
  <c r="E16" i="1"/>
  <c r="E15" i="1"/>
  <c r="F16" i="1"/>
  <c r="F15" i="1"/>
  <c r="G16" i="1"/>
  <c r="G15" i="1"/>
  <c r="N16" i="1"/>
  <c r="N15" i="1"/>
  <c r="I16" i="1"/>
  <c r="I15" i="1"/>
  <c r="O16" i="1"/>
  <c r="O15" i="1"/>
  <c r="K16" i="1"/>
  <c r="K15" i="1"/>
  <c r="L16" i="1"/>
  <c r="L15" i="1"/>
  <c r="M16" i="1"/>
  <c r="M15" i="1"/>
  <c r="J16" i="1"/>
  <c r="J15" i="1"/>
  <c r="P16" i="1"/>
  <c r="P15" i="1"/>
  <c r="E19" i="1" l="1"/>
  <c r="F18" i="1" l="1"/>
  <c r="F19" i="1" s="1"/>
  <c r="E24" i="1"/>
  <c r="F23" i="1" s="1"/>
  <c r="F24" i="1" l="1"/>
  <c r="G23" i="1" s="1"/>
  <c r="G18" i="1"/>
  <c r="G19" i="1" s="1"/>
  <c r="H18" i="1" l="1"/>
  <c r="H19" i="1" s="1"/>
  <c r="G24" i="1"/>
  <c r="H23" i="1" s="1"/>
  <c r="I18" i="1" l="1"/>
  <c r="I19" i="1" s="1"/>
  <c r="H24" i="1"/>
  <c r="I23" i="1" s="1"/>
  <c r="J18" i="1" l="1"/>
  <c r="J19" i="1" s="1"/>
  <c r="I24" i="1"/>
  <c r="J23" i="1" s="1"/>
  <c r="J24" i="1" l="1"/>
  <c r="K23" i="1" s="1"/>
  <c r="K18" i="1"/>
  <c r="K19" i="1" s="1"/>
  <c r="L18" i="1" l="1"/>
  <c r="L19" i="1" s="1"/>
  <c r="K24" i="1"/>
  <c r="L23" i="1" s="1"/>
  <c r="M18" i="1" l="1"/>
  <c r="M19" i="1" s="1"/>
  <c r="L24" i="1"/>
  <c r="M23" i="1" s="1"/>
  <c r="M24" i="1" l="1"/>
  <c r="N23" i="1" s="1"/>
  <c r="N18" i="1"/>
  <c r="N19" i="1" s="1"/>
  <c r="O18" i="1" l="1"/>
  <c r="O19" i="1" s="1"/>
  <c r="N24" i="1"/>
  <c r="O23" i="1" s="1"/>
  <c r="O24" i="1" l="1"/>
  <c r="P23" i="1" s="1"/>
  <c r="P18" i="1"/>
  <c r="P19" i="1" s="1"/>
  <c r="P24" i="1" l="1"/>
</calcChain>
</file>

<file path=xl/sharedStrings.xml><?xml version="1.0" encoding="utf-8"?>
<sst xmlns="http://schemas.openxmlformats.org/spreadsheetml/2006/main" count="221" uniqueCount="85">
  <si>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</si>
  <si>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</si>
  <si>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</si>
  <si>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</si>
  <si>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</si>
  <si>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</si>
  <si>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</si>
  <si>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</si>
  <si>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</si>
  <si>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</si>
  <si>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</si>
  <si>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</si>
  <si>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</si>
  <si>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Valor Bruto de Operaciones</t>
  </si>
  <si>
    <t>Valor diferencia entre V. Bruto y V. Neto</t>
  </si>
  <si>
    <t>Total Ventas y operaciones (tarifa diferente 0)</t>
  </si>
  <si>
    <t>Impuesto Generado</t>
  </si>
  <si>
    <t>Total Ventas y operaciones (tarifa 0)</t>
  </si>
  <si>
    <t>Gastos</t>
  </si>
  <si>
    <t>Total de Adquisiciones y Pagos</t>
  </si>
  <si>
    <t>Total de Adquisiciones y Pagos (tarifa 0)</t>
  </si>
  <si>
    <t>Factor de Proporcionalidad</t>
  </si>
  <si>
    <t>Credito Tributario aplicable para este periodo</t>
  </si>
  <si>
    <t>Impuesto Causado</t>
  </si>
  <si>
    <t>Impuestos</t>
  </si>
  <si>
    <t>Saldo de Credito Tributario para el mes anterior</t>
  </si>
  <si>
    <t>Saldo de Credito Tributario para el Proximo Mes</t>
  </si>
  <si>
    <t>Total de Impuesto a Pagar por Recepcion</t>
  </si>
  <si>
    <t>Retenciones
Recibidas</t>
  </si>
  <si>
    <t>Retenciones efectuadas en este periodo</t>
  </si>
  <si>
    <t>Total de Impuesto a Pagar por Retencion</t>
  </si>
  <si>
    <t>Retenciones
Emitidas</t>
  </si>
  <si>
    <t>Agente de Retencion al Impuesto al IVA</t>
  </si>
  <si>
    <t>Retencion del 10%</t>
  </si>
  <si>
    <t>Retencion del 20%</t>
  </si>
  <si>
    <t>Retencion del 30%</t>
  </si>
  <si>
    <t>Retencion del 50%</t>
  </si>
  <si>
    <t>Retencion del 70%</t>
  </si>
  <si>
    <t>Retencion del 100%</t>
  </si>
  <si>
    <t>Total a
Pagar</t>
  </si>
  <si>
    <t>Total de Impuesto a Pagar</t>
  </si>
  <si>
    <t>Multa</t>
  </si>
  <si>
    <t>Total Pagado</t>
  </si>
  <si>
    <t>CASILLA</t>
  </si>
  <si>
    <t>DETALLE DE PAGO Y RETENCION POR IMPUSTO A LA RENTA</t>
  </si>
  <si>
    <t>En relacion de dependencia que supera o no la base desgravada</t>
  </si>
  <si>
    <t>Base Imponible</t>
  </si>
  <si>
    <t>Retenido</t>
  </si>
  <si>
    <t>Honorarios Profesionales</t>
  </si>
  <si>
    <t>Predomina Intelecto</t>
  </si>
  <si>
    <t>Predomina la mano de obra</t>
  </si>
  <si>
    <t xml:space="preserve">Utilizacion o aprovechamiento de la imagen </t>
  </si>
  <si>
    <t>Transporte privado de pasajeros o servicio publico o de carga</t>
  </si>
  <si>
    <t>A traves de liquidacion de compra</t>
  </si>
  <si>
    <t>Transferencia de bienes muebles de naturaleza corporal</t>
  </si>
  <si>
    <t>Por regalias, derechos de autor, marcas, patentes</t>
  </si>
  <si>
    <t>Puublicidad y comunicación</t>
  </si>
  <si>
    <t>Operaciones efectuadas dentro del pais</t>
  </si>
  <si>
    <t>Operaciones efectuadas fuera del pais</t>
  </si>
  <si>
    <t>TOTAL DE OPERACIONES FUERA DEL PAIS</t>
  </si>
  <si>
    <t>TOTAL DE OPERACIONES DENTRO DEL PAIS</t>
  </si>
  <si>
    <t>TOTAL GENERAL</t>
  </si>
  <si>
    <t>INTERES POR MORA</t>
  </si>
  <si>
    <t xml:space="preserve">MULTA </t>
  </si>
  <si>
    <t>TOTAL A PAGAR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</si>
  <si>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</si>
  <si>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</si>
  <si>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</si>
  <si>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</si>
  <si>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</si>
  <si>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</si>
  <si>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</si>
  <si>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</si>
  <si>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</si>
  <si>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</si>
  <si>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</si>
  <si>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</si>
  <si>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Otra Retencion aplicable 1%</t>
  </si>
  <si>
    <t>Otra Retencion aplicable 2%</t>
  </si>
  <si>
    <t>Otra Retencion aplicable 8%</t>
  </si>
  <si>
    <t>Otra Retencion aplicable a diferente valor</t>
  </si>
  <si>
    <t>Pagos de bienes y servicios no sujetos a retencion</t>
  </si>
  <si>
    <t>Total de Impuestos pagados</t>
  </si>
  <si>
    <t>Total de Compras</t>
  </si>
  <si>
    <t>Total de Retenciones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</si>
</sst>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200"/>
      </patternFill>
    </fill>
    <fill>
      <patternFill patternType="solid">
        <fgColor rgb="FFC2E0AE"/>
        <bgColor rgb="FFC2E0A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4" fontId="2" fillId="2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1" xfId="0" applyNumberFormat="1" applyBorder="1"/>
    <xf numFmtId="4" fontId="0" fillId="3" borderId="1" xfId="0" applyNumberFormat="1" applyFill="1" applyBorder="1"/>
    <xf numFmtId="4" fontId="0" fillId="0" borderId="0" xfId="0" applyNumberFormat="1"/>
    <xf numFmtId="0" fontId="0" fillId="0" borderId="1" xfId="0" applyBorder="1" applyAlignment="1">
      <alignment wrapText="1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2" xfId="0" applyBorder="1" applyAlignment="1">
      <alignment vertical="center" textRotation="90" wrapText="1"/>
    </xf>
    <xf numFmtId="0" fontId="0" fillId="0" borderId="2" xfId="0" applyBorder="1" applyAlignment="1">
      <alignment horizontal="center"/>
    </xf>
    <xf numFmtId="43" fontId="0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43" fontId="0" fillId="4" borderId="2" xfId="1" applyFont="1" applyFill="1" applyBorder="1"/>
    <xf numFmtId="0" fontId="0" fillId="4" borderId="2" xfId="0" applyFill="1" applyBorder="1"/>
    <xf numFmtId="0" fontId="0" fillId="0" borderId="1" xfId="0" applyBorder="1" applyAlignment="1">
      <alignment horizontal="center" vertical="center" wrapText="1"/>
    </xf>
    <xf numFmtId="43" fontId="0" fillId="0" borderId="2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0" fillId="2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opLeftCell="C21" workbookViewId="0">
      <selection activeCell="E42" sqref="E42"/>
    </sheetView>
  </sheetViews>
  <sheetFormatPr baseColWidth="10" defaultRowHeight="15" x14ac:dyDescent="0.25"/>
  <cols>
    <col min="1" max="1" width="12.140625" customWidth="1"/>
    <col min="2" max="2" width="13.28515625" customWidth="1"/>
    <col min="3" max="3" width="12.140625" customWidth="1"/>
    <col min="4" max="4" width="44.140625" customWidth="1"/>
    <col min="5" max="16" width="17.28515625" style="8" customWidth="1"/>
    <col min="17" max="1023" width="12.140625" customWidth="1"/>
  </cols>
  <sheetData>
    <row r="2" spans="2:16" x14ac:dyDescent="0.25">
      <c r="B2" s="1"/>
      <c r="C2" s="1"/>
      <c r="D2" s="2"/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</row>
    <row r="3" spans="2:16" x14ac:dyDescent="0.25">
      <c r="B3" s="19" t="s">
        <v>12</v>
      </c>
      <c r="C3" s="1">
        <v>401</v>
      </c>
      <c r="D3" s="2" t="s">
        <v>13</v>
      </c>
      <c r="E3" s="4">
        <v>28645.58</v>
      </c>
      <c r="F3" s="5">
        <v>45500</v>
      </c>
      <c r="G3" s="5">
        <v>55934.2</v>
      </c>
      <c r="H3" s="5">
        <v>21032.37</v>
      </c>
      <c r="I3" s="5">
        <v>0</v>
      </c>
      <c r="J3" s="5">
        <v>179122.15</v>
      </c>
      <c r="K3" s="5">
        <v>216867.35</v>
      </c>
      <c r="L3" s="5">
        <v>31319.4</v>
      </c>
      <c r="M3" s="5">
        <v>48548.9</v>
      </c>
      <c r="N3" s="5">
        <v>74142.210000000006</v>
      </c>
      <c r="O3" s="5">
        <v>55228</v>
      </c>
      <c r="P3" s="5">
        <v>45883.76</v>
      </c>
    </row>
    <row r="4" spans="2:16" x14ac:dyDescent="0.25">
      <c r="B4" s="19"/>
      <c r="C4" s="1"/>
      <c r="D4" s="2" t="s">
        <v>14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2:16" x14ac:dyDescent="0.25">
      <c r="B5" s="19"/>
      <c r="C5" s="1">
        <v>411</v>
      </c>
      <c r="D5" s="2" t="s">
        <v>15</v>
      </c>
      <c r="E5" s="6">
        <f t="shared" ref="E5:P5" si="0">E3-E4</f>
        <v>28645.58</v>
      </c>
      <c r="F5" s="6">
        <f t="shared" si="0"/>
        <v>45500</v>
      </c>
      <c r="G5" s="6">
        <f t="shared" si="0"/>
        <v>55934.2</v>
      </c>
      <c r="H5" s="6">
        <f t="shared" si="0"/>
        <v>21032.37</v>
      </c>
      <c r="I5" s="6">
        <f t="shared" si="0"/>
        <v>0</v>
      </c>
      <c r="J5" s="6">
        <f t="shared" si="0"/>
        <v>179122.15</v>
      </c>
      <c r="K5" s="6">
        <f t="shared" si="0"/>
        <v>216867.35</v>
      </c>
      <c r="L5" s="6">
        <f t="shared" si="0"/>
        <v>31319.4</v>
      </c>
      <c r="M5" s="6">
        <f t="shared" si="0"/>
        <v>48548.9</v>
      </c>
      <c r="N5" s="6">
        <f t="shared" si="0"/>
        <v>74142.210000000006</v>
      </c>
      <c r="O5" s="6">
        <f t="shared" si="0"/>
        <v>55228</v>
      </c>
      <c r="P5" s="6">
        <f t="shared" si="0"/>
        <v>45883.76</v>
      </c>
    </row>
    <row r="6" spans="2:16" x14ac:dyDescent="0.25">
      <c r="B6" s="19"/>
      <c r="C6" s="1">
        <v>499</v>
      </c>
      <c r="D6" s="2" t="s">
        <v>16</v>
      </c>
      <c r="E6" s="6">
        <f t="shared" ref="E6:P6" si="1">E5*0.12</f>
        <v>3437.4695999999999</v>
      </c>
      <c r="F6" s="6">
        <f t="shared" si="1"/>
        <v>5460</v>
      </c>
      <c r="G6" s="6">
        <f t="shared" si="1"/>
        <v>6712.1039999999994</v>
      </c>
      <c r="H6" s="6">
        <f t="shared" si="1"/>
        <v>2523.8843999999999</v>
      </c>
      <c r="I6" s="6">
        <f t="shared" si="1"/>
        <v>0</v>
      </c>
      <c r="J6" s="6">
        <f t="shared" si="1"/>
        <v>21494.657999999999</v>
      </c>
      <c r="K6" s="6">
        <f t="shared" si="1"/>
        <v>26024.081999999999</v>
      </c>
      <c r="L6" s="6">
        <f t="shared" si="1"/>
        <v>3758.328</v>
      </c>
      <c r="M6" s="6">
        <f t="shared" si="1"/>
        <v>5825.8680000000004</v>
      </c>
      <c r="N6" s="6">
        <f t="shared" si="1"/>
        <v>8897.0652000000009</v>
      </c>
      <c r="O6" s="6">
        <f t="shared" si="1"/>
        <v>6627.36</v>
      </c>
      <c r="P6" s="6">
        <f t="shared" si="1"/>
        <v>5506.0511999999999</v>
      </c>
    </row>
    <row r="7" spans="2:16" x14ac:dyDescent="0.25">
      <c r="B7" s="19"/>
      <c r="C7" s="1"/>
      <c r="D7" s="2" t="s">
        <v>17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2:16" x14ac:dyDescent="0.25">
      <c r="B8" s="9"/>
      <c r="C8" s="1"/>
      <c r="D8" s="2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s="19" t="s">
        <v>18</v>
      </c>
      <c r="C9" s="1">
        <v>509</v>
      </c>
      <c r="D9" s="2" t="s">
        <v>19</v>
      </c>
      <c r="E9" s="6">
        <v>28467.279999999999</v>
      </c>
      <c r="F9" s="6">
        <v>31163.34</v>
      </c>
      <c r="G9" s="6">
        <v>64207.89</v>
      </c>
      <c r="H9" s="6">
        <v>48288.79</v>
      </c>
      <c r="I9" s="6">
        <v>31566.720000000001</v>
      </c>
      <c r="J9" s="6">
        <v>68277.06</v>
      </c>
      <c r="K9" s="6">
        <v>37549.29</v>
      </c>
      <c r="L9" s="6">
        <v>16640.080000000002</v>
      </c>
      <c r="M9" s="6">
        <v>7528.31</v>
      </c>
      <c r="N9" s="6">
        <v>3807.98</v>
      </c>
      <c r="O9" s="6">
        <v>13461.06</v>
      </c>
      <c r="P9" s="6">
        <v>1410</v>
      </c>
    </row>
    <row r="10" spans="2:16" x14ac:dyDescent="0.25">
      <c r="B10" s="19"/>
      <c r="C10" s="1">
        <v>529</v>
      </c>
      <c r="D10" s="2" t="s">
        <v>16</v>
      </c>
      <c r="E10" s="6">
        <f t="shared" ref="E10:P10" si="2">E9*0.12</f>
        <v>3416.0735999999997</v>
      </c>
      <c r="F10" s="6">
        <f t="shared" si="2"/>
        <v>3739.6007999999997</v>
      </c>
      <c r="G10" s="6">
        <f t="shared" si="2"/>
        <v>7704.9467999999997</v>
      </c>
      <c r="H10" s="6">
        <f t="shared" si="2"/>
        <v>5794.6548000000003</v>
      </c>
      <c r="I10" s="6">
        <f t="shared" si="2"/>
        <v>3788.0064000000002</v>
      </c>
      <c r="J10" s="6">
        <f t="shared" si="2"/>
        <v>8193.2471999999998</v>
      </c>
      <c r="K10" s="6">
        <f t="shared" si="2"/>
        <v>4505.9147999999996</v>
      </c>
      <c r="L10" s="6">
        <f t="shared" si="2"/>
        <v>1996.8096</v>
      </c>
      <c r="M10" s="6">
        <f t="shared" si="2"/>
        <v>903.3972</v>
      </c>
      <c r="N10" s="6">
        <f t="shared" si="2"/>
        <v>456.95760000000001</v>
      </c>
      <c r="O10" s="6">
        <f t="shared" si="2"/>
        <v>1615.3271999999999</v>
      </c>
      <c r="P10" s="6">
        <f t="shared" si="2"/>
        <v>169.2</v>
      </c>
    </row>
    <row r="11" spans="2:16" x14ac:dyDescent="0.25">
      <c r="B11" s="19"/>
      <c r="C11" s="1">
        <v>507</v>
      </c>
      <c r="D11" s="2" t="s">
        <v>20</v>
      </c>
      <c r="E11" s="6">
        <v>1380</v>
      </c>
      <c r="F11" s="6">
        <v>1403.93</v>
      </c>
      <c r="G11" s="6">
        <v>4790</v>
      </c>
      <c r="H11" s="6">
        <v>4687.75</v>
      </c>
      <c r="I11" s="6">
        <v>110</v>
      </c>
      <c r="J11" s="6">
        <v>0</v>
      </c>
      <c r="K11" s="6">
        <v>3003.27</v>
      </c>
      <c r="L11" s="6">
        <v>4898.12</v>
      </c>
      <c r="M11" s="6">
        <v>1152</v>
      </c>
      <c r="N11" s="6">
        <v>112.5</v>
      </c>
      <c r="O11" s="6">
        <v>177</v>
      </c>
      <c r="P11" s="6">
        <v>0</v>
      </c>
    </row>
    <row r="12" spans="2:16" x14ac:dyDescent="0.25">
      <c r="B12" s="9"/>
      <c r="C12" s="1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6" x14ac:dyDescent="0.25">
      <c r="B13" s="9"/>
      <c r="C13" s="1">
        <v>563</v>
      </c>
      <c r="D13" s="2" t="s">
        <v>21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2:16" x14ac:dyDescent="0.25">
      <c r="B14" s="9"/>
      <c r="C14" s="1">
        <v>564</v>
      </c>
      <c r="D14" s="2" t="s">
        <v>22</v>
      </c>
      <c r="E14" s="6">
        <f t="shared" ref="E14:P14" si="3">E10*E13</f>
        <v>3416.0735999999997</v>
      </c>
      <c r="F14" s="6">
        <f t="shared" si="3"/>
        <v>3739.6007999999997</v>
      </c>
      <c r="G14" s="6">
        <f t="shared" si="3"/>
        <v>7704.9467999999997</v>
      </c>
      <c r="H14" s="6">
        <f t="shared" si="3"/>
        <v>5794.6548000000003</v>
      </c>
      <c r="I14" s="6">
        <f t="shared" si="3"/>
        <v>3788.0064000000002</v>
      </c>
      <c r="J14" s="6">
        <f t="shared" si="3"/>
        <v>8193.2471999999998</v>
      </c>
      <c r="K14" s="6">
        <f t="shared" si="3"/>
        <v>4505.9147999999996</v>
      </c>
      <c r="L14" s="6">
        <f t="shared" si="3"/>
        <v>1996.8096</v>
      </c>
      <c r="M14" s="6">
        <f t="shared" si="3"/>
        <v>903.3972</v>
      </c>
      <c r="N14" s="6">
        <f t="shared" si="3"/>
        <v>456.95760000000001</v>
      </c>
      <c r="O14" s="6">
        <f t="shared" si="3"/>
        <v>1615.3271999999999</v>
      </c>
      <c r="P14" s="6">
        <f t="shared" si="3"/>
        <v>169.2</v>
      </c>
    </row>
    <row r="15" spans="2:16" x14ac:dyDescent="0.25">
      <c r="B15" s="9"/>
      <c r="C15" s="1">
        <v>601</v>
      </c>
      <c r="D15" s="2" t="s">
        <v>23</v>
      </c>
      <c r="E15" s="6">
        <f t="shared" ref="E15:P15" si="4">IF((E6-E10)&gt;0,E6-E10,0)</f>
        <v>21.396000000000186</v>
      </c>
      <c r="F15" s="6">
        <f t="shared" si="4"/>
        <v>1720.3992000000003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13301.4108</v>
      </c>
      <c r="K15" s="6">
        <f t="shared" si="4"/>
        <v>21518.1672</v>
      </c>
      <c r="L15" s="6">
        <f t="shared" si="4"/>
        <v>1761.5183999999999</v>
      </c>
      <c r="M15" s="6">
        <f t="shared" si="4"/>
        <v>4922.4708000000001</v>
      </c>
      <c r="N15" s="6">
        <f t="shared" si="4"/>
        <v>8440.1076000000012</v>
      </c>
      <c r="O15" s="6">
        <f t="shared" si="4"/>
        <v>5012.0328</v>
      </c>
      <c r="P15" s="6">
        <f t="shared" si="4"/>
        <v>5336.8512000000001</v>
      </c>
    </row>
    <row r="16" spans="2:16" x14ac:dyDescent="0.25">
      <c r="B16" s="9"/>
      <c r="C16" s="1">
        <v>602</v>
      </c>
      <c r="D16" s="2" t="s">
        <v>22</v>
      </c>
      <c r="E16" s="6">
        <f t="shared" ref="E16:P16" si="5">IF((E6-E10)&lt;0,E10-E6,0)</f>
        <v>0</v>
      </c>
      <c r="F16" s="6">
        <f t="shared" si="5"/>
        <v>0</v>
      </c>
      <c r="G16" s="6">
        <f t="shared" si="5"/>
        <v>992.84280000000035</v>
      </c>
      <c r="H16" s="6">
        <f t="shared" si="5"/>
        <v>3270.7704000000003</v>
      </c>
      <c r="I16" s="6">
        <f t="shared" si="5"/>
        <v>3788.0064000000002</v>
      </c>
      <c r="J16" s="6">
        <f t="shared" si="5"/>
        <v>0</v>
      </c>
      <c r="K16" s="6">
        <f t="shared" si="5"/>
        <v>0</v>
      </c>
      <c r="L16" s="6">
        <f t="shared" si="5"/>
        <v>0</v>
      </c>
      <c r="M16" s="6">
        <f t="shared" si="5"/>
        <v>0</v>
      </c>
      <c r="N16" s="6">
        <f t="shared" si="5"/>
        <v>0</v>
      </c>
      <c r="O16" s="6">
        <f t="shared" si="5"/>
        <v>0</v>
      </c>
      <c r="P16" s="6">
        <f t="shared" si="5"/>
        <v>0</v>
      </c>
    </row>
    <row r="17" spans="2:16" x14ac:dyDescent="0.25">
      <c r="B17" s="9"/>
      <c r="C17" s="1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5">
      <c r="B18" s="19" t="s">
        <v>24</v>
      </c>
      <c r="C18" s="1"/>
      <c r="D18" s="2" t="s">
        <v>25</v>
      </c>
      <c r="E18" s="6">
        <v>149519.64000000001</v>
      </c>
      <c r="F18" s="6">
        <f t="shared" ref="F18:P18" si="6">IF(E19&lt;0,0,E19)</f>
        <v>149498.24400000001</v>
      </c>
      <c r="G18" s="6">
        <f t="shared" si="6"/>
        <v>147777.84479999999</v>
      </c>
      <c r="H18" s="6">
        <f t="shared" si="6"/>
        <v>148770.6876</v>
      </c>
      <c r="I18" s="6">
        <f t="shared" si="6"/>
        <v>152041.45800000001</v>
      </c>
      <c r="J18" s="6">
        <f t="shared" si="6"/>
        <v>155829.46440000003</v>
      </c>
      <c r="K18" s="6">
        <f t="shared" si="6"/>
        <v>142528.05360000001</v>
      </c>
      <c r="L18" s="6">
        <f t="shared" si="6"/>
        <v>121009.88640000002</v>
      </c>
      <c r="M18" s="6">
        <f t="shared" si="6"/>
        <v>119248.36800000002</v>
      </c>
      <c r="N18" s="6">
        <f t="shared" si="6"/>
        <v>114325.89720000002</v>
      </c>
      <c r="O18" s="6">
        <f t="shared" si="6"/>
        <v>105885.78960000002</v>
      </c>
      <c r="P18" s="6">
        <f t="shared" si="6"/>
        <v>100873.75680000002</v>
      </c>
    </row>
    <row r="19" spans="2:16" x14ac:dyDescent="0.25">
      <c r="B19" s="19"/>
      <c r="C19" s="1"/>
      <c r="D19" s="2" t="s">
        <v>26</v>
      </c>
      <c r="E19" s="7">
        <f t="shared" ref="E19:P19" si="7">E18+E16-E15</f>
        <v>149498.24400000001</v>
      </c>
      <c r="F19" s="7">
        <f t="shared" si="7"/>
        <v>147777.84479999999</v>
      </c>
      <c r="G19" s="7">
        <f t="shared" si="7"/>
        <v>148770.6876</v>
      </c>
      <c r="H19" s="7">
        <f t="shared" si="7"/>
        <v>152041.45800000001</v>
      </c>
      <c r="I19" s="7">
        <f t="shared" si="7"/>
        <v>155829.46440000003</v>
      </c>
      <c r="J19" s="7">
        <f t="shared" si="7"/>
        <v>142528.05360000001</v>
      </c>
      <c r="K19" s="7">
        <f t="shared" si="7"/>
        <v>121009.88640000002</v>
      </c>
      <c r="L19" s="7">
        <f t="shared" si="7"/>
        <v>119248.36800000002</v>
      </c>
      <c r="M19" s="7">
        <f t="shared" si="7"/>
        <v>114325.89720000002</v>
      </c>
      <c r="N19" s="7">
        <f t="shared" si="7"/>
        <v>105885.78960000002</v>
      </c>
      <c r="O19" s="7">
        <f t="shared" si="7"/>
        <v>100873.75680000002</v>
      </c>
      <c r="P19" s="7">
        <f t="shared" si="7"/>
        <v>95536.905600000013</v>
      </c>
    </row>
    <row r="20" spans="2:16" x14ac:dyDescent="0.25">
      <c r="B20" s="19"/>
      <c r="C20" s="1"/>
      <c r="D20" s="2" t="s">
        <v>27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</row>
    <row r="21" spans="2:16" x14ac:dyDescent="0.25">
      <c r="B21" s="9"/>
      <c r="C21" s="1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6" x14ac:dyDescent="0.25">
      <c r="B22" s="19" t="s">
        <v>28</v>
      </c>
      <c r="C22" s="1"/>
      <c r="D22" s="2" t="s">
        <v>29</v>
      </c>
      <c r="E22" s="6">
        <v>2406.23</v>
      </c>
      <c r="F22" s="6">
        <v>3822</v>
      </c>
      <c r="G22" s="6">
        <v>4369.6099999999997</v>
      </c>
      <c r="H22" s="6">
        <v>0</v>
      </c>
      <c r="I22" s="6">
        <v>0</v>
      </c>
      <c r="J22" s="6">
        <v>11483.33</v>
      </c>
      <c r="K22" s="6">
        <v>18216.86</v>
      </c>
      <c r="L22" s="6">
        <v>18216.86</v>
      </c>
      <c r="M22" s="6">
        <v>0</v>
      </c>
      <c r="N22" s="6">
        <v>4.58</v>
      </c>
      <c r="O22" s="6">
        <v>8.2100000000000009</v>
      </c>
      <c r="P22" s="6">
        <v>0</v>
      </c>
    </row>
    <row r="23" spans="2:16" x14ac:dyDescent="0.25">
      <c r="B23" s="19"/>
      <c r="C23" s="1"/>
      <c r="D23" s="2" t="s">
        <v>25</v>
      </c>
      <c r="E23" s="6">
        <v>25304.52</v>
      </c>
      <c r="F23" s="6">
        <f t="shared" ref="F23:P23" si="8">E24</f>
        <v>27710.75</v>
      </c>
      <c r="G23" s="6">
        <f t="shared" si="8"/>
        <v>31532.75</v>
      </c>
      <c r="H23" s="6">
        <f t="shared" si="8"/>
        <v>35902.36</v>
      </c>
      <c r="I23" s="6">
        <f t="shared" si="8"/>
        <v>35902.36</v>
      </c>
      <c r="J23" s="6">
        <f t="shared" si="8"/>
        <v>35902.36</v>
      </c>
      <c r="K23" s="6">
        <f t="shared" si="8"/>
        <v>47385.69</v>
      </c>
      <c r="L23" s="6">
        <f t="shared" si="8"/>
        <v>65602.55</v>
      </c>
      <c r="M23" s="6">
        <f t="shared" si="8"/>
        <v>83819.41</v>
      </c>
      <c r="N23" s="6">
        <f t="shared" si="8"/>
        <v>83819.41</v>
      </c>
      <c r="O23" s="6">
        <f t="shared" si="8"/>
        <v>83823.990000000005</v>
      </c>
      <c r="P23" s="6">
        <f t="shared" si="8"/>
        <v>83832.200000000012</v>
      </c>
    </row>
    <row r="24" spans="2:16" x14ac:dyDescent="0.25">
      <c r="B24" s="19"/>
      <c r="C24" s="1"/>
      <c r="D24" s="2" t="s">
        <v>26</v>
      </c>
      <c r="E24" s="7">
        <f t="shared" ref="E24:P24" si="9">IF(E19&lt;0,E23+E22+E19,E23+E22)</f>
        <v>27710.75</v>
      </c>
      <c r="F24" s="7">
        <f t="shared" si="9"/>
        <v>31532.75</v>
      </c>
      <c r="G24" s="7">
        <f t="shared" si="9"/>
        <v>35902.36</v>
      </c>
      <c r="H24" s="7">
        <f t="shared" si="9"/>
        <v>35902.36</v>
      </c>
      <c r="I24" s="7">
        <f t="shared" si="9"/>
        <v>35902.36</v>
      </c>
      <c r="J24" s="7">
        <f t="shared" si="9"/>
        <v>47385.69</v>
      </c>
      <c r="K24" s="7">
        <f t="shared" si="9"/>
        <v>65602.55</v>
      </c>
      <c r="L24" s="7">
        <f t="shared" si="9"/>
        <v>83819.41</v>
      </c>
      <c r="M24" s="7">
        <f t="shared" si="9"/>
        <v>83819.41</v>
      </c>
      <c r="N24" s="7">
        <f t="shared" si="9"/>
        <v>83823.990000000005</v>
      </c>
      <c r="O24" s="7">
        <f t="shared" si="9"/>
        <v>83832.200000000012</v>
      </c>
      <c r="P24" s="7">
        <f t="shared" si="9"/>
        <v>83832.200000000012</v>
      </c>
    </row>
    <row r="25" spans="2:16" x14ac:dyDescent="0.25">
      <c r="B25" s="19"/>
      <c r="C25" s="1"/>
      <c r="D25" s="2" t="s">
        <v>30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2:16" x14ac:dyDescent="0.25">
      <c r="B26" s="9"/>
      <c r="C26" s="1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2:16" x14ac:dyDescent="0.25">
      <c r="B27" s="19" t="s">
        <v>31</v>
      </c>
      <c r="C27" s="1"/>
      <c r="D27" s="2" t="s">
        <v>32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 x14ac:dyDescent="0.25">
      <c r="B28" s="19"/>
      <c r="C28" s="1"/>
      <c r="D28" s="2" t="s">
        <v>33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2:16" x14ac:dyDescent="0.25">
      <c r="B29" s="19"/>
      <c r="C29" s="1"/>
      <c r="D29" s="2" t="s">
        <v>34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2:16" x14ac:dyDescent="0.25">
      <c r="B30" s="19"/>
      <c r="C30" s="1"/>
      <c r="D30" s="2" t="s">
        <v>35</v>
      </c>
      <c r="E30" s="6">
        <v>217.84</v>
      </c>
      <c r="F30" s="6">
        <v>64.38</v>
      </c>
      <c r="G30" s="6">
        <v>23.42</v>
      </c>
      <c r="H30" s="6">
        <v>76.56</v>
      </c>
      <c r="I30" s="6">
        <v>9.76</v>
      </c>
      <c r="J30" s="6">
        <v>31.43</v>
      </c>
      <c r="K30" s="6">
        <v>64.08</v>
      </c>
      <c r="L30" s="6">
        <v>0</v>
      </c>
      <c r="M30" s="6">
        <v>0</v>
      </c>
      <c r="N30" s="6">
        <v>0</v>
      </c>
      <c r="O30" s="6">
        <v>2.2799999999999998</v>
      </c>
      <c r="P30" s="6">
        <v>0</v>
      </c>
    </row>
    <row r="31" spans="2:16" x14ac:dyDescent="0.25">
      <c r="B31" s="19"/>
      <c r="C31" s="1"/>
      <c r="D31" s="2" t="s">
        <v>36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2:16" x14ac:dyDescent="0.25">
      <c r="B32" s="19"/>
      <c r="C32" s="1"/>
      <c r="D32" s="2" t="s">
        <v>37</v>
      </c>
      <c r="E32" s="6">
        <v>1206.53</v>
      </c>
      <c r="F32" s="6">
        <v>1996.7</v>
      </c>
      <c r="G32" s="6">
        <v>526.67999999999995</v>
      </c>
      <c r="H32" s="6">
        <v>1620.17</v>
      </c>
      <c r="I32" s="6">
        <v>839.66</v>
      </c>
      <c r="J32" s="6">
        <v>3591.57</v>
      </c>
      <c r="K32" s="6">
        <v>414.1</v>
      </c>
      <c r="L32" s="6">
        <v>1044</v>
      </c>
      <c r="M32" s="6">
        <v>396.51</v>
      </c>
      <c r="N32" s="6">
        <v>184.03</v>
      </c>
      <c r="O32" s="6">
        <v>542.85</v>
      </c>
      <c r="P32" s="6">
        <v>0</v>
      </c>
    </row>
    <row r="33" spans="2:16" x14ac:dyDescent="0.25">
      <c r="B33" s="19"/>
      <c r="C33" s="1"/>
      <c r="D33" s="2" t="s">
        <v>38</v>
      </c>
      <c r="E33" s="6">
        <v>0</v>
      </c>
      <c r="F33" s="6">
        <v>0</v>
      </c>
      <c r="G33" s="6">
        <v>0</v>
      </c>
      <c r="H33" s="6">
        <v>0</v>
      </c>
      <c r="I33" s="6">
        <v>630</v>
      </c>
      <c r="J33" s="6">
        <v>150</v>
      </c>
      <c r="K33" s="6">
        <v>150</v>
      </c>
      <c r="L33" s="6">
        <v>150</v>
      </c>
      <c r="M33" s="6">
        <v>150</v>
      </c>
      <c r="N33" s="6">
        <v>150</v>
      </c>
      <c r="O33" s="6">
        <v>150</v>
      </c>
      <c r="P33" s="6">
        <v>150</v>
      </c>
    </row>
    <row r="34" spans="2:16" x14ac:dyDescent="0.25">
      <c r="B34" s="19"/>
      <c r="C34" s="1"/>
      <c r="D34" s="2" t="s">
        <v>30</v>
      </c>
      <c r="E34" s="6">
        <f t="shared" ref="E34:P34" si="10">SUM(E28:E33)</f>
        <v>1424.37</v>
      </c>
      <c r="F34" s="6">
        <f t="shared" si="10"/>
        <v>2061.08</v>
      </c>
      <c r="G34" s="6">
        <f t="shared" si="10"/>
        <v>550.09999999999991</v>
      </c>
      <c r="H34" s="6">
        <f t="shared" si="10"/>
        <v>1696.73</v>
      </c>
      <c r="I34" s="6">
        <f t="shared" si="10"/>
        <v>1479.42</v>
      </c>
      <c r="J34" s="6">
        <f t="shared" si="10"/>
        <v>3773</v>
      </c>
      <c r="K34" s="6">
        <f t="shared" si="10"/>
        <v>628.18000000000006</v>
      </c>
      <c r="L34" s="6">
        <f t="shared" si="10"/>
        <v>1194</v>
      </c>
      <c r="M34" s="6">
        <f t="shared" si="10"/>
        <v>546.51</v>
      </c>
      <c r="N34" s="6">
        <f t="shared" si="10"/>
        <v>334.03</v>
      </c>
      <c r="O34" s="6">
        <f t="shared" si="10"/>
        <v>695.13</v>
      </c>
      <c r="P34" s="6">
        <f t="shared" si="10"/>
        <v>150</v>
      </c>
    </row>
    <row r="35" spans="2:16" x14ac:dyDescent="0.25">
      <c r="B35" s="9"/>
      <c r="C35" s="1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x14ac:dyDescent="0.25">
      <c r="B36" s="19" t="s">
        <v>39</v>
      </c>
      <c r="C36" s="1"/>
      <c r="D36" s="2" t="s">
        <v>40</v>
      </c>
      <c r="E36" s="6">
        <f t="shared" ref="E36:P36" si="11">E20+E25+E34</f>
        <v>1424.37</v>
      </c>
      <c r="F36" s="6">
        <f t="shared" si="11"/>
        <v>2061.08</v>
      </c>
      <c r="G36" s="6">
        <f t="shared" si="11"/>
        <v>550.09999999999991</v>
      </c>
      <c r="H36" s="6">
        <f t="shared" si="11"/>
        <v>1696.73</v>
      </c>
      <c r="I36" s="6">
        <f t="shared" si="11"/>
        <v>1479.42</v>
      </c>
      <c r="J36" s="6">
        <f t="shared" si="11"/>
        <v>3773</v>
      </c>
      <c r="K36" s="6">
        <f t="shared" si="11"/>
        <v>628.18000000000006</v>
      </c>
      <c r="L36" s="6">
        <f t="shared" si="11"/>
        <v>1194</v>
      </c>
      <c r="M36" s="6">
        <f t="shared" si="11"/>
        <v>546.51</v>
      </c>
      <c r="N36" s="6">
        <f t="shared" si="11"/>
        <v>334.03</v>
      </c>
      <c r="O36" s="6">
        <f t="shared" si="11"/>
        <v>695.13</v>
      </c>
      <c r="P36" s="6">
        <f t="shared" si="11"/>
        <v>150</v>
      </c>
    </row>
    <row r="37" spans="2:16" x14ac:dyDescent="0.25">
      <c r="B37" s="19"/>
      <c r="C37" s="1"/>
      <c r="D37" s="2" t="s">
        <v>41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</row>
    <row r="38" spans="2:16" x14ac:dyDescent="0.25">
      <c r="B38" s="19"/>
      <c r="C38" s="1"/>
      <c r="D38" s="2" t="s">
        <v>42</v>
      </c>
      <c r="E38" s="6">
        <f t="shared" ref="E38:P38" si="12">E36+E37</f>
        <v>1424.37</v>
      </c>
      <c r="F38" s="6">
        <f t="shared" si="12"/>
        <v>2061.08</v>
      </c>
      <c r="G38" s="6">
        <f t="shared" si="12"/>
        <v>550.09999999999991</v>
      </c>
      <c r="H38" s="6">
        <f t="shared" si="12"/>
        <v>1696.73</v>
      </c>
      <c r="I38" s="6">
        <f t="shared" si="12"/>
        <v>1479.42</v>
      </c>
      <c r="J38" s="6">
        <f t="shared" si="12"/>
        <v>3773</v>
      </c>
      <c r="K38" s="6">
        <f t="shared" si="12"/>
        <v>628.18000000000006</v>
      </c>
      <c r="L38" s="6">
        <f t="shared" si="12"/>
        <v>1194</v>
      </c>
      <c r="M38" s="6">
        <f t="shared" si="12"/>
        <v>546.51</v>
      </c>
      <c r="N38" s="6">
        <f t="shared" si="12"/>
        <v>334.03</v>
      </c>
      <c r="O38" s="6">
        <f t="shared" si="12"/>
        <v>695.13</v>
      </c>
      <c r="P38" s="6">
        <f t="shared" si="12"/>
        <v>150</v>
      </c>
    </row>
    <row r="41" spans="2:16" x14ac:dyDescent="0.25">
      <c r="D41" s="24" t="s">
        <v>82</v>
      </c>
      <c r="E41" s="8">
        <f>SUM(E38:P38)</f>
        <v>14532.550000000001</v>
      </c>
    </row>
  </sheetData>
  <mergeCells count="6">
    <mergeCell ref="B36:B38"/>
    <mergeCell ref="B3:B7"/>
    <mergeCell ref="B9:B11"/>
    <mergeCell ref="B18:B20"/>
    <mergeCell ref="B22:B25"/>
    <mergeCell ref="B27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40"/>
  <sheetViews>
    <sheetView tabSelected="1" topLeftCell="A13" workbookViewId="0">
      <selection activeCell="D39" sqref="D39:E41"/>
    </sheetView>
  </sheetViews>
  <sheetFormatPr baseColWidth="10" defaultRowHeight="15" x14ac:dyDescent="0.25"/>
  <cols>
    <col min="3" max="3" width="11.42578125" style="11"/>
    <col min="4" max="4" width="59.28515625" customWidth="1"/>
    <col min="5" max="6" width="15.85546875" style="10" customWidth="1"/>
    <col min="7" max="16" width="15.85546875" customWidth="1"/>
    <col min="17" max="18" width="15.85546875" style="10" customWidth="1"/>
    <col min="19" max="28" width="15.85546875" customWidth="1"/>
  </cols>
  <sheetData>
    <row r="2" spans="2:28" x14ac:dyDescent="0.25">
      <c r="E2" s="20" t="s">
        <v>65</v>
      </c>
      <c r="F2" s="20"/>
      <c r="G2" s="20" t="s">
        <v>66</v>
      </c>
      <c r="H2" s="20"/>
      <c r="I2" s="20" t="s">
        <v>67</v>
      </c>
      <c r="J2" s="20"/>
      <c r="K2" s="20" t="s">
        <v>68</v>
      </c>
      <c r="L2" s="20"/>
      <c r="M2" s="20" t="s">
        <v>69</v>
      </c>
      <c r="N2" s="20"/>
      <c r="O2" s="20" t="s">
        <v>70</v>
      </c>
      <c r="P2" s="20"/>
      <c r="Q2" s="20" t="s">
        <v>71</v>
      </c>
      <c r="R2" s="20"/>
      <c r="S2" s="20" t="s">
        <v>72</v>
      </c>
      <c r="T2" s="20"/>
      <c r="U2" s="20" t="s">
        <v>73</v>
      </c>
      <c r="V2" s="20"/>
      <c r="W2" s="20" t="s">
        <v>74</v>
      </c>
      <c r="X2" s="20"/>
      <c r="Y2" s="20" t="s">
        <v>75</v>
      </c>
      <c r="Z2" s="20"/>
      <c r="AA2" s="20" t="s">
        <v>76</v>
      </c>
      <c r="AB2" s="20"/>
    </row>
    <row r="3" spans="2:28" ht="15" customHeight="1" x14ac:dyDescent="0.25">
      <c r="B3" s="12"/>
      <c r="C3" s="13" t="s">
        <v>43</v>
      </c>
      <c r="D3" s="13" t="s">
        <v>44</v>
      </c>
      <c r="E3" s="14" t="s">
        <v>46</v>
      </c>
      <c r="F3" s="14" t="s">
        <v>47</v>
      </c>
      <c r="G3" s="14" t="s">
        <v>46</v>
      </c>
      <c r="H3" s="14" t="s">
        <v>47</v>
      </c>
      <c r="I3" s="14" t="s">
        <v>46</v>
      </c>
      <c r="J3" s="14" t="s">
        <v>47</v>
      </c>
      <c r="K3" s="14" t="s">
        <v>46</v>
      </c>
      <c r="L3" s="14" t="s">
        <v>47</v>
      </c>
      <c r="M3" s="14" t="s">
        <v>46</v>
      </c>
      <c r="N3" s="14" t="s">
        <v>47</v>
      </c>
      <c r="O3" s="14" t="s">
        <v>46</v>
      </c>
      <c r="P3" s="14" t="s">
        <v>47</v>
      </c>
      <c r="Q3" s="14" t="s">
        <v>46</v>
      </c>
      <c r="R3" s="14" t="s">
        <v>47</v>
      </c>
      <c r="S3" s="14" t="s">
        <v>46</v>
      </c>
      <c r="T3" s="14" t="s">
        <v>47</v>
      </c>
      <c r="U3" s="14" t="s">
        <v>46</v>
      </c>
      <c r="V3" s="14" t="s">
        <v>47</v>
      </c>
      <c r="W3" s="14" t="s">
        <v>46</v>
      </c>
      <c r="X3" s="14" t="s">
        <v>47</v>
      </c>
      <c r="Y3" s="14" t="s">
        <v>46</v>
      </c>
      <c r="Z3" s="14" t="s">
        <v>47</v>
      </c>
      <c r="AA3" s="14" t="s">
        <v>46</v>
      </c>
      <c r="AB3" s="14" t="s">
        <v>47</v>
      </c>
    </row>
    <row r="4" spans="2:28" x14ac:dyDescent="0.25">
      <c r="B4" s="22" t="s">
        <v>57</v>
      </c>
      <c r="C4" s="13">
        <v>302</v>
      </c>
      <c r="D4" s="15" t="s">
        <v>45</v>
      </c>
      <c r="E4" s="14">
        <v>7751.44</v>
      </c>
      <c r="F4" s="14">
        <f>E4*0</f>
        <v>0</v>
      </c>
      <c r="G4" s="14">
        <v>13091.03</v>
      </c>
      <c r="H4" s="14">
        <f>G4*0</f>
        <v>0</v>
      </c>
      <c r="I4" s="14">
        <v>12363.18</v>
      </c>
      <c r="J4" s="14">
        <f>I4*0</f>
        <v>0</v>
      </c>
      <c r="K4" s="14">
        <v>14820.6</v>
      </c>
      <c r="L4" s="14">
        <f>K4*0</f>
        <v>0</v>
      </c>
      <c r="M4" s="14">
        <v>12436.61</v>
      </c>
      <c r="N4" s="14">
        <f>M4*0</f>
        <v>0</v>
      </c>
      <c r="O4" s="14">
        <v>13452.89</v>
      </c>
      <c r="P4" s="14">
        <f>O4*0</f>
        <v>0</v>
      </c>
      <c r="Q4" s="14">
        <v>14214.28</v>
      </c>
      <c r="R4" s="14">
        <f>Q4*0</f>
        <v>0</v>
      </c>
      <c r="S4" s="14">
        <v>11455.42</v>
      </c>
      <c r="T4" s="14">
        <f>S4*0</f>
        <v>0</v>
      </c>
      <c r="U4" s="14">
        <v>10674.11</v>
      </c>
      <c r="V4" s="14">
        <f>U4*0</f>
        <v>0</v>
      </c>
      <c r="W4" s="14">
        <v>10418.08</v>
      </c>
      <c r="X4" s="14">
        <f>W4*0</f>
        <v>0</v>
      </c>
      <c r="Y4" s="14">
        <v>10495.6</v>
      </c>
      <c r="Z4" s="14">
        <f>Y4*0</f>
        <v>0</v>
      </c>
      <c r="AA4" s="14">
        <v>11146.81</v>
      </c>
      <c r="AB4" s="14">
        <f>AA4*0</f>
        <v>0</v>
      </c>
    </row>
    <row r="5" spans="2:28" x14ac:dyDescent="0.25">
      <c r="B5" s="22"/>
      <c r="C5" s="13">
        <v>303</v>
      </c>
      <c r="D5" s="15" t="s">
        <v>48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5250</v>
      </c>
      <c r="N5" s="14">
        <f>M5*0.1</f>
        <v>525</v>
      </c>
      <c r="O5" s="14">
        <v>1250</v>
      </c>
      <c r="P5" s="14">
        <f>O5*0.1</f>
        <v>125</v>
      </c>
      <c r="Q5" s="14">
        <v>1250</v>
      </c>
      <c r="R5" s="14">
        <f>Q5*0.1</f>
        <v>125</v>
      </c>
      <c r="S5" s="14">
        <v>1250</v>
      </c>
      <c r="T5" s="14">
        <f>S5*0.1</f>
        <v>125</v>
      </c>
      <c r="U5" s="14">
        <v>1250</v>
      </c>
      <c r="V5" s="14">
        <f>U5*0.1</f>
        <v>125</v>
      </c>
      <c r="W5" s="14">
        <v>1250</v>
      </c>
      <c r="X5" s="14">
        <f>W5*0.1</f>
        <v>125</v>
      </c>
      <c r="Y5" s="14">
        <v>1250</v>
      </c>
      <c r="Z5" s="14">
        <f>Y5*0.1</f>
        <v>125</v>
      </c>
      <c r="AA5" s="14">
        <v>1250</v>
      </c>
      <c r="AB5" s="14">
        <f>AA5*0.1</f>
        <v>125</v>
      </c>
    </row>
    <row r="6" spans="2:28" x14ac:dyDescent="0.25">
      <c r="B6" s="22"/>
      <c r="C6" s="13">
        <v>304</v>
      </c>
      <c r="D6" s="15" t="s">
        <v>49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</row>
    <row r="7" spans="2:28" x14ac:dyDescent="0.25">
      <c r="B7" s="22"/>
      <c r="C7" s="13">
        <v>307</v>
      </c>
      <c r="D7" s="15" t="s">
        <v>50</v>
      </c>
      <c r="E7" s="14">
        <v>15384.56</v>
      </c>
      <c r="F7" s="14">
        <f>E7*0.02</f>
        <v>307.69119999999998</v>
      </c>
      <c r="G7" s="14">
        <v>17390.099999999999</v>
      </c>
      <c r="H7" s="14">
        <f>G7*0.02</f>
        <v>347.80199999999996</v>
      </c>
      <c r="I7" s="14">
        <v>1328.58</v>
      </c>
      <c r="J7" s="14">
        <f>I7*0.02</f>
        <v>26.5716</v>
      </c>
      <c r="K7" s="14">
        <v>12301.8</v>
      </c>
      <c r="L7" s="14">
        <f>K7*0.02</f>
        <v>246.036</v>
      </c>
      <c r="M7" s="14">
        <v>481</v>
      </c>
      <c r="N7" s="14">
        <f>M7*0.02</f>
        <v>9.620000000000001</v>
      </c>
      <c r="O7" s="14">
        <v>29466.06</v>
      </c>
      <c r="P7" s="14">
        <f>O7*0.02</f>
        <v>589.32120000000009</v>
      </c>
      <c r="Q7" s="14">
        <v>4201.29</v>
      </c>
      <c r="R7" s="14">
        <f>Q7*0.02</f>
        <v>84.025800000000004</v>
      </c>
      <c r="S7" s="14">
        <v>10403.64</v>
      </c>
      <c r="T7" s="14">
        <f>S7*0.02</f>
        <v>208.0728</v>
      </c>
      <c r="U7" s="14">
        <v>2910</v>
      </c>
      <c r="V7" s="14">
        <f>U7*0.02</f>
        <v>58.2</v>
      </c>
      <c r="W7" s="14">
        <v>1378.37</v>
      </c>
      <c r="X7" s="14">
        <f>W7*0.02</f>
        <v>27.567399999999999</v>
      </c>
      <c r="Y7" s="14">
        <v>480</v>
      </c>
      <c r="Z7" s="14">
        <f>Y7*0.02</f>
        <v>9.6</v>
      </c>
      <c r="AA7" s="14">
        <v>160</v>
      </c>
      <c r="AB7" s="14">
        <f>AA7*0.02</f>
        <v>3.2</v>
      </c>
    </row>
    <row r="8" spans="2:28" x14ac:dyDescent="0.25">
      <c r="B8" s="22"/>
      <c r="C8" s="13">
        <v>308</v>
      </c>
      <c r="D8" s="15" t="s">
        <v>51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</row>
    <row r="9" spans="2:28" x14ac:dyDescent="0.25">
      <c r="B9" s="22"/>
      <c r="C9" s="13">
        <v>309</v>
      </c>
      <c r="D9" s="15" t="s">
        <v>56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</row>
    <row r="10" spans="2:28" x14ac:dyDescent="0.25">
      <c r="B10" s="22"/>
      <c r="C10" s="13">
        <v>310</v>
      </c>
      <c r="D10" s="15" t="s">
        <v>52</v>
      </c>
      <c r="E10" s="14">
        <v>2970</v>
      </c>
      <c r="F10" s="14">
        <f>E10*0.01</f>
        <v>29.7</v>
      </c>
      <c r="G10" s="14">
        <v>7560</v>
      </c>
      <c r="H10" s="14">
        <f>G10*0.01</f>
        <v>75.600000000000009</v>
      </c>
      <c r="I10" s="14">
        <v>9960</v>
      </c>
      <c r="J10" s="14">
        <f>I10*0.01</f>
        <v>99.600000000000009</v>
      </c>
      <c r="K10" s="14">
        <v>11713.12</v>
      </c>
      <c r="L10" s="14">
        <f>K10*0.01</f>
        <v>117.13120000000001</v>
      </c>
      <c r="M10" s="14">
        <v>8320</v>
      </c>
      <c r="N10" s="14">
        <f>M10*0.01</f>
        <v>83.2</v>
      </c>
      <c r="O10" s="14">
        <v>27613.1</v>
      </c>
      <c r="P10" s="14">
        <f>O10*0.01</f>
        <v>276.13099999999997</v>
      </c>
      <c r="Q10" s="14">
        <v>4222.87</v>
      </c>
      <c r="R10" s="14">
        <f>Q10*0.01</f>
        <v>42.228699999999996</v>
      </c>
      <c r="S10" s="14">
        <v>7073.13</v>
      </c>
      <c r="T10" s="14">
        <f>S10*0.01</f>
        <v>70.731300000000005</v>
      </c>
      <c r="U10" s="14">
        <v>2710.38</v>
      </c>
      <c r="V10" s="14">
        <f>U10*0.01</f>
        <v>27.103800000000003</v>
      </c>
      <c r="W10" s="14">
        <v>925</v>
      </c>
      <c r="X10" s="14">
        <f>W10*0.01</f>
        <v>9.25</v>
      </c>
      <c r="Y10" s="14">
        <v>6602.5</v>
      </c>
      <c r="Z10" s="14">
        <f>Y10*0.01</f>
        <v>66.025000000000006</v>
      </c>
      <c r="AA10" s="14">
        <v>0</v>
      </c>
      <c r="AB10" s="14">
        <f>AA10*0.01</f>
        <v>0</v>
      </c>
    </row>
    <row r="11" spans="2:28" x14ac:dyDescent="0.25">
      <c r="B11" s="22"/>
      <c r="C11" s="13">
        <v>311</v>
      </c>
      <c r="D11" s="15" t="s">
        <v>53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</row>
    <row r="12" spans="2:28" x14ac:dyDescent="0.25">
      <c r="B12" s="22"/>
      <c r="C12" s="13">
        <v>312</v>
      </c>
      <c r="D12" s="15" t="s">
        <v>54</v>
      </c>
      <c r="E12" s="14">
        <v>11887.67</v>
      </c>
      <c r="F12" s="14">
        <f>E12*0.01</f>
        <v>118.8767</v>
      </c>
      <c r="G12" s="14">
        <v>6572.38</v>
      </c>
      <c r="H12" s="14">
        <f>G12*0.01</f>
        <v>65.723799999999997</v>
      </c>
      <c r="I12" s="14">
        <v>55365.77</v>
      </c>
      <c r="J12" s="14">
        <f>I12*0.01</f>
        <v>553.65769999999998</v>
      </c>
      <c r="K12" s="14">
        <v>23642.32</v>
      </c>
      <c r="L12" s="14">
        <f>K12*0.01</f>
        <v>236.42320000000001</v>
      </c>
      <c r="M12" s="14">
        <v>10823.05</v>
      </c>
      <c r="N12" s="14">
        <f>M12*0.01</f>
        <v>108.23049999999999</v>
      </c>
      <c r="O12" s="14">
        <v>10808.75</v>
      </c>
      <c r="P12" s="14">
        <f>O12*0.01</f>
        <v>108.08750000000001</v>
      </c>
      <c r="Q12" s="14">
        <v>28312.95</v>
      </c>
      <c r="R12" s="14">
        <f>Q12*0.01</f>
        <v>283.12950000000001</v>
      </c>
      <c r="S12" s="14">
        <v>2541.34</v>
      </c>
      <c r="T12" s="14">
        <f>S12*0.01</f>
        <v>25.413400000000003</v>
      </c>
      <c r="U12" s="14">
        <v>707.93</v>
      </c>
      <c r="V12" s="14">
        <f>U12*0.01</f>
        <v>7.0792999999999999</v>
      </c>
      <c r="W12" s="14">
        <v>348.89</v>
      </c>
      <c r="X12" s="14">
        <f>W12*0.01</f>
        <v>3.4889000000000001</v>
      </c>
      <c r="Y12" s="14">
        <v>3713.14</v>
      </c>
      <c r="Z12" s="14">
        <f>Y12*0.01</f>
        <v>37.131399999999999</v>
      </c>
      <c r="AA12" s="14">
        <v>0</v>
      </c>
      <c r="AB12" s="14">
        <f>AA12*0.01</f>
        <v>0</v>
      </c>
    </row>
    <row r="13" spans="2:28" x14ac:dyDescent="0.25">
      <c r="B13" s="22"/>
      <c r="C13" s="13">
        <v>314</v>
      </c>
      <c r="D13" s="15" t="s">
        <v>55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pans="2:28" x14ac:dyDescent="0.25">
      <c r="B14" s="22"/>
      <c r="C14" s="16">
        <v>332</v>
      </c>
      <c r="D14" s="15" t="s">
        <v>81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2:28" x14ac:dyDescent="0.25">
      <c r="B15" s="22"/>
      <c r="C15" s="13">
        <v>343</v>
      </c>
      <c r="D15" s="15" t="s">
        <v>77</v>
      </c>
      <c r="E15" s="14">
        <v>0</v>
      </c>
      <c r="F15" s="14">
        <f>E15*0.01</f>
        <v>0</v>
      </c>
      <c r="G15" s="14">
        <v>0</v>
      </c>
      <c r="H15" s="14">
        <f>G15*0.01</f>
        <v>0</v>
      </c>
      <c r="I15" s="14">
        <v>100</v>
      </c>
      <c r="J15" s="14">
        <f>I15*0.01</f>
        <v>1</v>
      </c>
      <c r="K15" s="14">
        <v>0</v>
      </c>
      <c r="L15" s="14">
        <f>K15*0.01</f>
        <v>0</v>
      </c>
      <c r="M15" s="14">
        <v>0</v>
      </c>
      <c r="N15" s="14">
        <f>M15*0.01</f>
        <v>0</v>
      </c>
      <c r="O15" s="14">
        <v>0</v>
      </c>
      <c r="P15" s="14">
        <f>O15*0.01</f>
        <v>0</v>
      </c>
      <c r="Q15" s="14">
        <v>0</v>
      </c>
      <c r="R15" s="14">
        <f>Q15*0.01</f>
        <v>0</v>
      </c>
      <c r="S15" s="14">
        <v>0</v>
      </c>
      <c r="T15" s="14">
        <f>S15*0.01</f>
        <v>0</v>
      </c>
      <c r="U15" s="14">
        <v>0</v>
      </c>
      <c r="V15" s="14">
        <f>U15*0.01</f>
        <v>0</v>
      </c>
      <c r="W15" s="14">
        <v>0</v>
      </c>
      <c r="X15" s="14">
        <f>W15*0.01</f>
        <v>0</v>
      </c>
      <c r="Y15" s="14">
        <v>0</v>
      </c>
      <c r="Z15" s="14">
        <f>Y15*0.01</f>
        <v>0</v>
      </c>
      <c r="AA15" s="14">
        <v>0</v>
      </c>
      <c r="AB15" s="14">
        <f>AA15*0.01</f>
        <v>0</v>
      </c>
    </row>
    <row r="16" spans="2:28" x14ac:dyDescent="0.25">
      <c r="B16" s="22"/>
      <c r="C16" s="13">
        <v>344</v>
      </c>
      <c r="D16" s="15" t="s">
        <v>78</v>
      </c>
      <c r="E16" s="14">
        <v>461.62</v>
      </c>
      <c r="F16" s="14">
        <f>E16*0.02</f>
        <v>9.2324000000000002</v>
      </c>
      <c r="G16" s="14">
        <v>918.79</v>
      </c>
      <c r="H16" s="14">
        <f>G16*0.02</f>
        <v>18.375799999999998</v>
      </c>
      <c r="I16" s="14">
        <v>1999.04</v>
      </c>
      <c r="J16" s="14">
        <f>I16*0.02</f>
        <v>39.980800000000002</v>
      </c>
      <c r="K16" s="14">
        <v>4434.18</v>
      </c>
      <c r="L16" s="14">
        <f>K16*0.02</f>
        <v>88.683600000000013</v>
      </c>
      <c r="M16" s="14">
        <v>7152.47</v>
      </c>
      <c r="N16" s="14">
        <f>M16*0.02</f>
        <v>143.04940000000002</v>
      </c>
      <c r="O16" s="14">
        <v>3025.27</v>
      </c>
      <c r="P16" s="14">
        <f>O16*0.02</f>
        <v>60.505400000000002</v>
      </c>
      <c r="Q16" s="14">
        <v>2943.6</v>
      </c>
      <c r="R16" s="14">
        <f>Q16*0.02</f>
        <v>58.872</v>
      </c>
      <c r="S16" s="14">
        <v>270</v>
      </c>
      <c r="T16" s="14">
        <f>S16*0.02</f>
        <v>5.4</v>
      </c>
      <c r="U16" s="14">
        <v>850</v>
      </c>
      <c r="V16" s="14">
        <f>U16*0.02</f>
        <v>17</v>
      </c>
      <c r="W16" s="14">
        <v>18.22</v>
      </c>
      <c r="X16" s="14">
        <f>W16*0.02</f>
        <v>0.3644</v>
      </c>
      <c r="Y16" s="14">
        <v>1555.42</v>
      </c>
      <c r="Z16" s="14">
        <f>Y16*0.02</f>
        <v>31.108400000000003</v>
      </c>
      <c r="AA16" s="14">
        <v>0</v>
      </c>
      <c r="AB16" s="14">
        <f>AA16*0.02</f>
        <v>0</v>
      </c>
    </row>
    <row r="17" spans="2:28" x14ac:dyDescent="0.25">
      <c r="B17" s="22"/>
      <c r="C17" s="13">
        <v>345</v>
      </c>
      <c r="D17" s="15" t="s">
        <v>79</v>
      </c>
      <c r="E17" s="14">
        <v>0</v>
      </c>
      <c r="F17" s="14">
        <f>E17*0.08</f>
        <v>0</v>
      </c>
      <c r="G17" s="14">
        <v>0</v>
      </c>
      <c r="H17" s="14">
        <f>G17*0.08</f>
        <v>0</v>
      </c>
      <c r="I17" s="14">
        <v>0</v>
      </c>
      <c r="J17" s="14">
        <f>I17*0.08</f>
        <v>0</v>
      </c>
      <c r="K17" s="14">
        <v>0</v>
      </c>
      <c r="L17" s="14">
        <f>K17*0.08</f>
        <v>0</v>
      </c>
      <c r="M17" s="14">
        <v>0</v>
      </c>
      <c r="N17" s="14">
        <f>M17*0.08</f>
        <v>0</v>
      </c>
      <c r="O17" s="14">
        <v>0</v>
      </c>
      <c r="P17" s="14">
        <f>O17*0.08</f>
        <v>0</v>
      </c>
      <c r="Q17" s="14">
        <v>0</v>
      </c>
      <c r="R17" s="14">
        <f>Q17*0.08</f>
        <v>0</v>
      </c>
      <c r="S17" s="14">
        <v>0</v>
      </c>
      <c r="T17" s="14">
        <f>S17*0.08</f>
        <v>0</v>
      </c>
      <c r="U17" s="14">
        <v>0</v>
      </c>
      <c r="V17" s="14">
        <f>U17*0.08</f>
        <v>0</v>
      </c>
      <c r="W17" s="14">
        <v>0</v>
      </c>
      <c r="X17" s="14">
        <f>W17*0.08</f>
        <v>0</v>
      </c>
      <c r="Y17" s="14">
        <v>0</v>
      </c>
      <c r="Z17" s="14">
        <f>Y17*0.08</f>
        <v>0</v>
      </c>
      <c r="AA17" s="14">
        <v>0</v>
      </c>
      <c r="AB17" s="14">
        <f>AA17*0.08</f>
        <v>0</v>
      </c>
    </row>
    <row r="18" spans="2:28" x14ac:dyDescent="0.25">
      <c r="B18" s="22"/>
      <c r="C18" s="13">
        <v>346</v>
      </c>
      <c r="D18" s="15" t="s">
        <v>80</v>
      </c>
      <c r="E18" s="14">
        <v>0</v>
      </c>
      <c r="F18" s="14">
        <f>E18*0.1</f>
        <v>0</v>
      </c>
      <c r="G18" s="14">
        <v>0</v>
      </c>
      <c r="H18" s="14">
        <f>G18*0.1</f>
        <v>0</v>
      </c>
      <c r="I18" s="14">
        <v>0</v>
      </c>
      <c r="J18" s="14">
        <f>I18*0.1</f>
        <v>0</v>
      </c>
      <c r="K18" s="14">
        <v>540</v>
      </c>
      <c r="L18" s="14">
        <f>K18*0</f>
        <v>0</v>
      </c>
      <c r="M18" s="14">
        <v>100</v>
      </c>
      <c r="N18" s="14">
        <f>M18*0</f>
        <v>0</v>
      </c>
      <c r="O18" s="14">
        <v>0</v>
      </c>
      <c r="P18" s="14">
        <f>O18*0.1</f>
        <v>0</v>
      </c>
      <c r="Q18" s="14">
        <v>158</v>
      </c>
      <c r="R18" s="14">
        <f>Q18*0</f>
        <v>0</v>
      </c>
      <c r="S18" s="14">
        <v>0</v>
      </c>
      <c r="T18" s="14">
        <f>S18*0.1</f>
        <v>0</v>
      </c>
      <c r="U18" s="14">
        <v>252</v>
      </c>
      <c r="V18" s="14">
        <f>U18*0</f>
        <v>0</v>
      </c>
      <c r="W18" s="14">
        <v>0</v>
      </c>
      <c r="X18" s="14">
        <f>W18*0.1</f>
        <v>0</v>
      </c>
      <c r="Y18" s="14">
        <v>37</v>
      </c>
      <c r="Z18" s="14">
        <f>Y18*0</f>
        <v>0</v>
      </c>
      <c r="AA18" s="14">
        <v>0</v>
      </c>
      <c r="AB18" s="14">
        <f>AA18*0</f>
        <v>0</v>
      </c>
    </row>
    <row r="19" spans="2:28" x14ac:dyDescent="0.25">
      <c r="B19" s="22"/>
      <c r="C19" s="21" t="s">
        <v>60</v>
      </c>
      <c r="D19" s="21"/>
      <c r="E19" s="17">
        <f>SUM(E4:E18)</f>
        <v>38455.29</v>
      </c>
      <c r="F19" s="17">
        <f>SUM(F4:F18)</f>
        <v>465.50029999999992</v>
      </c>
      <c r="G19" s="17">
        <f t="shared" ref="G19:H19" si="0">SUM(G4:G18)</f>
        <v>45532.299999999996</v>
      </c>
      <c r="H19" s="17">
        <f t="shared" si="0"/>
        <v>507.50159999999994</v>
      </c>
      <c r="I19" s="17">
        <f t="shared" ref="I19" si="1">SUM(I4:I18)</f>
        <v>81116.569999999992</v>
      </c>
      <c r="J19" s="17">
        <f t="shared" ref="J19" si="2">SUM(J4:J18)</f>
        <v>720.81010000000003</v>
      </c>
      <c r="K19" s="17">
        <f t="shared" ref="K19" si="3">SUM(K4:K18)</f>
        <v>67452.02</v>
      </c>
      <c r="L19" s="17">
        <f t="shared" ref="L19" si="4">SUM(L4:L18)</f>
        <v>688.27400000000011</v>
      </c>
      <c r="M19" s="17">
        <f t="shared" ref="M19" si="5">SUM(M4:M18)</f>
        <v>44563.130000000005</v>
      </c>
      <c r="N19" s="17">
        <f t="shared" ref="N19" si="6">SUM(N4:N18)</f>
        <v>869.09990000000005</v>
      </c>
      <c r="O19" s="17">
        <f t="shared" ref="O19" si="7">SUM(O4:O18)</f>
        <v>85616.069999999992</v>
      </c>
      <c r="P19" s="17">
        <f t="shared" ref="P19" si="8">SUM(P4:P18)</f>
        <v>1159.0451</v>
      </c>
      <c r="Q19" s="17">
        <f t="shared" ref="Q19" si="9">SUM(Q4:Q18)</f>
        <v>55302.99</v>
      </c>
      <c r="R19" s="17">
        <f t="shared" ref="R19" si="10">SUM(R4:R18)</f>
        <v>593.25599999999997</v>
      </c>
      <c r="S19" s="17">
        <f t="shared" ref="S19" si="11">SUM(S4:S18)</f>
        <v>32993.53</v>
      </c>
      <c r="T19" s="17">
        <f t="shared" ref="T19" si="12">SUM(T4:T18)</f>
        <v>434.61750000000006</v>
      </c>
      <c r="U19" s="17">
        <f t="shared" ref="U19" si="13">SUM(U4:U18)</f>
        <v>19354.420000000002</v>
      </c>
      <c r="V19" s="17">
        <f t="shared" ref="V19" si="14">SUM(V4:V18)</f>
        <v>234.38309999999998</v>
      </c>
      <c r="W19" s="17">
        <f t="shared" ref="W19" si="15">SUM(W4:W18)</f>
        <v>14338.56</v>
      </c>
      <c r="X19" s="17">
        <f t="shared" ref="X19" si="16">SUM(X4:X18)</f>
        <v>165.67069999999998</v>
      </c>
      <c r="Y19" s="17">
        <f t="shared" ref="Y19" si="17">SUM(Y4:Y18)</f>
        <v>24133.659999999996</v>
      </c>
      <c r="Z19" s="17">
        <f t="shared" ref="Z19" si="18">SUM(Z4:Z18)</f>
        <v>268.8648</v>
      </c>
      <c r="AA19" s="17">
        <f t="shared" ref="AA19" si="19">SUM(AA4:AA18)</f>
        <v>12556.81</v>
      </c>
      <c r="AB19" s="17">
        <f t="shared" ref="AB19" si="20">SUM(AB4:AB18)</f>
        <v>128.19999999999999</v>
      </c>
    </row>
    <row r="20" spans="2:28" ht="15" customHeight="1" x14ac:dyDescent="0.25">
      <c r="B20" s="22" t="s">
        <v>58</v>
      </c>
      <c r="C20" s="13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5">
      <c r="B21" s="22"/>
      <c r="C21" s="13"/>
      <c r="D21" s="1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5">
      <c r="B22" s="22"/>
      <c r="C22" s="13"/>
      <c r="D22" s="1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5">
      <c r="B23" s="22"/>
      <c r="C23" s="13"/>
      <c r="D23" s="1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5">
      <c r="B24" s="22"/>
      <c r="C24" s="13"/>
      <c r="D24" s="1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5">
      <c r="B25" s="22"/>
      <c r="C25" s="13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5">
      <c r="B26" s="22"/>
      <c r="C26" s="13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5">
      <c r="B27" s="22"/>
      <c r="C27" s="13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5">
      <c r="B28" s="22"/>
      <c r="C28" s="13"/>
      <c r="D28" s="1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5">
      <c r="B29" s="22"/>
      <c r="C29" s="13"/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5">
      <c r="B30" s="22"/>
      <c r="C30" s="13"/>
      <c r="D30" s="1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5">
      <c r="B31" s="22"/>
      <c r="C31" s="21" t="s">
        <v>59</v>
      </c>
      <c r="D31" s="21"/>
      <c r="E31" s="17">
        <f t="shared" ref="E31:AB31" si="21">SUM(E20:E30)</f>
        <v>0</v>
      </c>
      <c r="F31" s="17">
        <f t="shared" si="21"/>
        <v>0</v>
      </c>
      <c r="G31" s="17">
        <f t="shared" si="21"/>
        <v>0</v>
      </c>
      <c r="H31" s="17">
        <f t="shared" si="21"/>
        <v>0</v>
      </c>
      <c r="I31" s="17">
        <f t="shared" si="21"/>
        <v>0</v>
      </c>
      <c r="J31" s="17">
        <f t="shared" si="21"/>
        <v>0</v>
      </c>
      <c r="K31" s="17">
        <f t="shared" si="21"/>
        <v>0</v>
      </c>
      <c r="L31" s="17">
        <f t="shared" si="21"/>
        <v>0</v>
      </c>
      <c r="M31" s="17">
        <f t="shared" si="21"/>
        <v>0</v>
      </c>
      <c r="N31" s="17">
        <f t="shared" si="21"/>
        <v>0</v>
      </c>
      <c r="O31" s="17">
        <f t="shared" si="21"/>
        <v>0</v>
      </c>
      <c r="P31" s="17">
        <f t="shared" si="21"/>
        <v>0</v>
      </c>
      <c r="Q31" s="17">
        <f t="shared" si="21"/>
        <v>0</v>
      </c>
      <c r="R31" s="17">
        <f t="shared" si="21"/>
        <v>0</v>
      </c>
      <c r="S31" s="17">
        <f t="shared" si="21"/>
        <v>0</v>
      </c>
      <c r="T31" s="17">
        <f t="shared" si="21"/>
        <v>0</v>
      </c>
      <c r="U31" s="17">
        <f t="shared" si="21"/>
        <v>0</v>
      </c>
      <c r="V31" s="17">
        <f t="shared" si="21"/>
        <v>0</v>
      </c>
      <c r="W31" s="17">
        <f t="shared" si="21"/>
        <v>0</v>
      </c>
      <c r="X31" s="17">
        <f t="shared" si="21"/>
        <v>0</v>
      </c>
      <c r="Y31" s="17">
        <f t="shared" si="21"/>
        <v>0</v>
      </c>
      <c r="Z31" s="17">
        <f t="shared" si="21"/>
        <v>0</v>
      </c>
      <c r="AA31" s="17">
        <f t="shared" si="21"/>
        <v>0</v>
      </c>
      <c r="AB31" s="17">
        <f t="shared" si="21"/>
        <v>0</v>
      </c>
    </row>
    <row r="32" spans="2:28" x14ac:dyDescent="0.25">
      <c r="G32" s="10"/>
      <c r="H32" s="10"/>
      <c r="I32" s="10"/>
      <c r="J32" s="10"/>
      <c r="K32" s="10"/>
      <c r="L32" s="10"/>
      <c r="M32" s="10"/>
      <c r="N32" s="10"/>
      <c r="O32" s="10"/>
      <c r="P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28" x14ac:dyDescent="0.25">
      <c r="B33" s="23" t="s">
        <v>61</v>
      </c>
      <c r="C33" s="23"/>
      <c r="D33" s="23"/>
      <c r="E33" s="14">
        <f t="shared" ref="E33:AB33" si="22">E19+E31</f>
        <v>38455.29</v>
      </c>
      <c r="F33" s="14">
        <f t="shared" si="22"/>
        <v>465.50029999999992</v>
      </c>
      <c r="G33" s="14">
        <f t="shared" si="22"/>
        <v>45532.299999999996</v>
      </c>
      <c r="H33" s="14">
        <f t="shared" si="22"/>
        <v>507.50159999999994</v>
      </c>
      <c r="I33" s="14">
        <f t="shared" si="22"/>
        <v>81116.569999999992</v>
      </c>
      <c r="J33" s="14">
        <f t="shared" si="22"/>
        <v>720.81010000000003</v>
      </c>
      <c r="K33" s="14">
        <f t="shared" si="22"/>
        <v>67452.02</v>
      </c>
      <c r="L33" s="14">
        <f t="shared" si="22"/>
        <v>688.27400000000011</v>
      </c>
      <c r="M33" s="14">
        <f t="shared" si="22"/>
        <v>44563.130000000005</v>
      </c>
      <c r="N33" s="14">
        <f t="shared" si="22"/>
        <v>869.09990000000005</v>
      </c>
      <c r="O33" s="14">
        <f t="shared" si="22"/>
        <v>85616.069999999992</v>
      </c>
      <c r="P33" s="14">
        <f t="shared" si="22"/>
        <v>1159.0451</v>
      </c>
      <c r="Q33" s="14">
        <f t="shared" si="22"/>
        <v>55302.99</v>
      </c>
      <c r="R33" s="14">
        <f t="shared" si="22"/>
        <v>593.25599999999997</v>
      </c>
      <c r="S33" s="14">
        <f t="shared" si="22"/>
        <v>32993.53</v>
      </c>
      <c r="T33" s="14">
        <f t="shared" si="22"/>
        <v>434.61750000000006</v>
      </c>
      <c r="U33" s="14">
        <f t="shared" si="22"/>
        <v>19354.420000000002</v>
      </c>
      <c r="V33" s="14">
        <f t="shared" si="22"/>
        <v>234.38309999999998</v>
      </c>
      <c r="W33" s="14">
        <f t="shared" si="22"/>
        <v>14338.56</v>
      </c>
      <c r="X33" s="14">
        <f t="shared" si="22"/>
        <v>165.67069999999998</v>
      </c>
      <c r="Y33" s="14">
        <f t="shared" si="22"/>
        <v>24133.659999999996</v>
      </c>
      <c r="Z33" s="14">
        <f t="shared" si="22"/>
        <v>268.8648</v>
      </c>
      <c r="AA33" s="14">
        <f t="shared" si="22"/>
        <v>12556.81</v>
      </c>
      <c r="AB33" s="14">
        <f t="shared" si="22"/>
        <v>128.19999999999999</v>
      </c>
    </row>
    <row r="34" spans="2:28" x14ac:dyDescent="0.25">
      <c r="D34" s="15" t="s">
        <v>62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</row>
    <row r="35" spans="2:28" x14ac:dyDescent="0.25">
      <c r="D35" s="15" t="s">
        <v>63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</row>
    <row r="36" spans="2:28" x14ac:dyDescent="0.25">
      <c r="D36" s="18" t="s">
        <v>64</v>
      </c>
      <c r="E36" s="17">
        <f t="shared" ref="E36:AB36" si="23">SUM(E33:E35)</f>
        <v>38455.29</v>
      </c>
      <c r="F36" s="17">
        <f t="shared" si="23"/>
        <v>465.50029999999992</v>
      </c>
      <c r="G36" s="17">
        <f t="shared" si="23"/>
        <v>45532.299999999996</v>
      </c>
      <c r="H36" s="17">
        <f t="shared" si="23"/>
        <v>507.50159999999994</v>
      </c>
      <c r="I36" s="17">
        <f t="shared" si="23"/>
        <v>81116.569999999992</v>
      </c>
      <c r="J36" s="17">
        <f t="shared" si="23"/>
        <v>720.81010000000003</v>
      </c>
      <c r="K36" s="17">
        <f t="shared" si="23"/>
        <v>67452.02</v>
      </c>
      <c r="L36" s="17">
        <f t="shared" si="23"/>
        <v>688.27400000000011</v>
      </c>
      <c r="M36" s="17">
        <f t="shared" si="23"/>
        <v>44563.130000000005</v>
      </c>
      <c r="N36" s="17">
        <f t="shared" si="23"/>
        <v>869.09990000000005</v>
      </c>
      <c r="O36" s="17">
        <f t="shared" si="23"/>
        <v>85616.069999999992</v>
      </c>
      <c r="P36" s="17">
        <f t="shared" si="23"/>
        <v>1159.0451</v>
      </c>
      <c r="Q36" s="17">
        <f t="shared" si="23"/>
        <v>55302.99</v>
      </c>
      <c r="R36" s="17">
        <f t="shared" si="23"/>
        <v>593.25599999999997</v>
      </c>
      <c r="S36" s="17">
        <f t="shared" si="23"/>
        <v>32993.53</v>
      </c>
      <c r="T36" s="17">
        <f t="shared" si="23"/>
        <v>434.61750000000006</v>
      </c>
      <c r="U36" s="17">
        <f t="shared" si="23"/>
        <v>19354.420000000002</v>
      </c>
      <c r="V36" s="17">
        <f t="shared" si="23"/>
        <v>234.38309999999998</v>
      </c>
      <c r="W36" s="17">
        <f t="shared" si="23"/>
        <v>14338.56</v>
      </c>
      <c r="X36" s="17">
        <f t="shared" si="23"/>
        <v>165.67069999999998</v>
      </c>
      <c r="Y36" s="17">
        <f t="shared" si="23"/>
        <v>24133.659999999996</v>
      </c>
      <c r="Z36" s="17">
        <f t="shared" si="23"/>
        <v>268.8648</v>
      </c>
      <c r="AA36" s="17">
        <f t="shared" si="23"/>
        <v>12556.81</v>
      </c>
      <c r="AB36" s="17">
        <f t="shared" si="23"/>
        <v>128.19999999999999</v>
      </c>
    </row>
    <row r="39" spans="2:28" x14ac:dyDescent="0.25">
      <c r="D39" t="s">
        <v>83</v>
      </c>
      <c r="E39" s="10">
        <f>E33+G33+I33+K33+M33+O33+Q33+S33+U33+W33+Y33+AA33</f>
        <v>521415.35</v>
      </c>
    </row>
    <row r="40" spans="2:28" x14ac:dyDescent="0.25">
      <c r="D40" t="s">
        <v>84</v>
      </c>
      <c r="E40" s="10">
        <f>F33+H33+J33+L33+N33+P33+R33+T33+V33+X33+Z33+AB33</f>
        <v>6235.2231000000011</v>
      </c>
    </row>
  </sheetData>
  <mergeCells count="17">
    <mergeCell ref="B33:D33"/>
    <mergeCell ref="E2:F2"/>
    <mergeCell ref="G2:H2"/>
    <mergeCell ref="I2:J2"/>
    <mergeCell ref="K2:L2"/>
    <mergeCell ref="M2:N2"/>
    <mergeCell ref="C19:D19"/>
    <mergeCell ref="C31:D31"/>
    <mergeCell ref="B4:B19"/>
    <mergeCell ref="B20:B31"/>
    <mergeCell ref="AA2:AB2"/>
    <mergeCell ref="O2:P2"/>
    <mergeCell ref="Q2:R2"/>
    <mergeCell ref="S2:T2"/>
    <mergeCell ref="U2:V2"/>
    <mergeCell ref="W2:X2"/>
    <mergeCell ref="Y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topLeftCell="C1" workbookViewId="0">
      <selection activeCell="F29" sqref="F29"/>
    </sheetView>
  </sheetViews>
  <sheetFormatPr baseColWidth="10" defaultRowHeight="15" x14ac:dyDescent="0.25"/>
  <cols>
    <col min="1" max="1" width="12.140625" customWidth="1"/>
    <col min="2" max="2" width="13.28515625" customWidth="1"/>
    <col min="3" max="3" width="12.140625" customWidth="1"/>
    <col min="4" max="4" width="44.140625" customWidth="1"/>
    <col min="5" max="16" width="17.28515625" style="8" customWidth="1"/>
    <col min="17" max="1023" width="12.140625" customWidth="1"/>
  </cols>
  <sheetData>
    <row r="2" spans="2:16" x14ac:dyDescent="0.25">
      <c r="B2" s="1"/>
      <c r="C2" s="1"/>
      <c r="D2" s="2"/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</row>
    <row r="3" spans="2:16" x14ac:dyDescent="0.25">
      <c r="B3" s="19" t="s">
        <v>12</v>
      </c>
      <c r="C3" s="1">
        <v>401</v>
      </c>
      <c r="D3" s="2" t="s">
        <v>13</v>
      </c>
      <c r="E3" s="5">
        <v>82352.12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2:16" x14ac:dyDescent="0.25">
      <c r="B4" s="19"/>
      <c r="C4" s="1"/>
      <c r="D4" s="2" t="s">
        <v>14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2:16" x14ac:dyDescent="0.25">
      <c r="B5" s="19"/>
      <c r="C5" s="1">
        <v>411</v>
      </c>
      <c r="D5" s="2" t="s">
        <v>15</v>
      </c>
      <c r="E5" s="6">
        <f t="shared" ref="E5:P5" si="0">E3-E4</f>
        <v>82352.12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0</v>
      </c>
    </row>
    <row r="6" spans="2:16" x14ac:dyDescent="0.25">
      <c r="B6" s="19"/>
      <c r="C6" s="1">
        <v>499</v>
      </c>
      <c r="D6" s="2" t="s">
        <v>16</v>
      </c>
      <c r="E6" s="6">
        <f t="shared" ref="E6:P6" si="1">E5*0.12</f>
        <v>9882.2543999999998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</row>
    <row r="7" spans="2:16" x14ac:dyDescent="0.25">
      <c r="B7" s="19"/>
      <c r="C7" s="1"/>
      <c r="D7" s="2" t="s">
        <v>17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2:16" x14ac:dyDescent="0.25">
      <c r="B8" s="9"/>
      <c r="C8" s="1"/>
      <c r="D8" s="2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s="19" t="s">
        <v>18</v>
      </c>
      <c r="C9" s="1">
        <v>509</v>
      </c>
      <c r="D9" s="2" t="s">
        <v>19</v>
      </c>
      <c r="E9" s="6">
        <v>33427.56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</row>
    <row r="10" spans="2:16" x14ac:dyDescent="0.25">
      <c r="B10" s="19"/>
      <c r="C10" s="1">
        <v>529</v>
      </c>
      <c r="D10" s="2" t="s">
        <v>16</v>
      </c>
      <c r="E10" s="6">
        <f t="shared" ref="E10:P10" si="2">E9*0.12</f>
        <v>4011.3071999999997</v>
      </c>
      <c r="F10" s="6">
        <f t="shared" si="2"/>
        <v>0</v>
      </c>
      <c r="G10" s="6">
        <f t="shared" si="2"/>
        <v>0</v>
      </c>
      <c r="H10" s="6">
        <f t="shared" si="2"/>
        <v>0</v>
      </c>
      <c r="I10" s="6">
        <f t="shared" si="2"/>
        <v>0</v>
      </c>
      <c r="J10" s="6">
        <f t="shared" si="2"/>
        <v>0</v>
      </c>
      <c r="K10" s="6">
        <f t="shared" si="2"/>
        <v>0</v>
      </c>
      <c r="L10" s="6">
        <f t="shared" si="2"/>
        <v>0</v>
      </c>
      <c r="M10" s="6">
        <f t="shared" si="2"/>
        <v>0</v>
      </c>
      <c r="N10" s="6">
        <f t="shared" si="2"/>
        <v>0</v>
      </c>
      <c r="O10" s="6">
        <f t="shared" si="2"/>
        <v>0</v>
      </c>
      <c r="P10" s="6">
        <f t="shared" si="2"/>
        <v>0</v>
      </c>
    </row>
    <row r="11" spans="2:16" x14ac:dyDescent="0.25">
      <c r="B11" s="19"/>
      <c r="C11" s="1">
        <v>507</v>
      </c>
      <c r="D11" s="2" t="s">
        <v>20</v>
      </c>
      <c r="E11" s="6">
        <v>1709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</row>
    <row r="12" spans="2:16" x14ac:dyDescent="0.25">
      <c r="B12" s="9"/>
      <c r="C12" s="1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6" x14ac:dyDescent="0.25">
      <c r="B13" s="9"/>
      <c r="C13" s="1">
        <v>563</v>
      </c>
      <c r="D13" s="2" t="s">
        <v>21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2:16" x14ac:dyDescent="0.25">
      <c r="B14" s="9"/>
      <c r="C14" s="1">
        <v>564</v>
      </c>
      <c r="D14" s="2" t="s">
        <v>22</v>
      </c>
      <c r="E14" s="6">
        <f t="shared" ref="E14:P14" si="3">E10*E13</f>
        <v>4011.3071999999997</v>
      </c>
      <c r="F14" s="6">
        <f t="shared" si="3"/>
        <v>0</v>
      </c>
      <c r="G14" s="6">
        <f t="shared" si="3"/>
        <v>0</v>
      </c>
      <c r="H14" s="6">
        <f t="shared" si="3"/>
        <v>0</v>
      </c>
      <c r="I14" s="6">
        <f t="shared" si="3"/>
        <v>0</v>
      </c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0</v>
      </c>
      <c r="O14" s="6">
        <f t="shared" si="3"/>
        <v>0</v>
      </c>
      <c r="P14" s="6">
        <f t="shared" si="3"/>
        <v>0</v>
      </c>
    </row>
    <row r="15" spans="2:16" x14ac:dyDescent="0.25">
      <c r="B15" s="9"/>
      <c r="C15" s="1">
        <v>601</v>
      </c>
      <c r="D15" s="2" t="s">
        <v>23</v>
      </c>
      <c r="E15" s="6">
        <f t="shared" ref="E15:P15" si="4">IF((E6-E10)&gt;0,E6-E10,0)</f>
        <v>5870.9472000000005</v>
      </c>
      <c r="F15" s="6">
        <f t="shared" si="4"/>
        <v>0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</row>
    <row r="16" spans="2:16" x14ac:dyDescent="0.25">
      <c r="B16" s="9"/>
      <c r="C16" s="1">
        <v>602</v>
      </c>
      <c r="D16" s="2" t="s">
        <v>22</v>
      </c>
      <c r="E16" s="6">
        <f t="shared" ref="E16:P16" si="5">IF((E6-E10)&lt;0,E10-E6,0)</f>
        <v>0</v>
      </c>
      <c r="F16" s="6">
        <f t="shared" si="5"/>
        <v>0</v>
      </c>
      <c r="G16" s="6">
        <f t="shared" si="5"/>
        <v>0</v>
      </c>
      <c r="H16" s="6">
        <f t="shared" si="5"/>
        <v>0</v>
      </c>
      <c r="I16" s="6">
        <f t="shared" si="5"/>
        <v>0</v>
      </c>
      <c r="J16" s="6">
        <f t="shared" si="5"/>
        <v>0</v>
      </c>
      <c r="K16" s="6">
        <f t="shared" si="5"/>
        <v>0</v>
      </c>
      <c r="L16" s="6">
        <f t="shared" si="5"/>
        <v>0</v>
      </c>
      <c r="M16" s="6">
        <f t="shared" si="5"/>
        <v>0</v>
      </c>
      <c r="N16" s="6">
        <f t="shared" si="5"/>
        <v>0</v>
      </c>
      <c r="O16" s="6">
        <f t="shared" si="5"/>
        <v>0</v>
      </c>
      <c r="P16" s="6">
        <f t="shared" si="5"/>
        <v>0</v>
      </c>
    </row>
    <row r="17" spans="2:16" x14ac:dyDescent="0.25">
      <c r="B17" s="9"/>
      <c r="C17" s="1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5">
      <c r="B18" s="19" t="s">
        <v>24</v>
      </c>
      <c r="C18" s="1"/>
      <c r="D18" s="2" t="s">
        <v>25</v>
      </c>
      <c r="E18" s="6">
        <v>95536.905600000013</v>
      </c>
      <c r="F18" s="6">
        <f t="shared" ref="F18:P18" si="6">IF(E19&lt;0,0,E19)</f>
        <v>89665.958400000018</v>
      </c>
      <c r="G18" s="6">
        <f t="shared" si="6"/>
        <v>89665.958400000018</v>
      </c>
      <c r="H18" s="6">
        <f t="shared" si="6"/>
        <v>89665.958400000018</v>
      </c>
      <c r="I18" s="6">
        <f t="shared" si="6"/>
        <v>89665.958400000018</v>
      </c>
      <c r="J18" s="6">
        <f t="shared" si="6"/>
        <v>89665.958400000018</v>
      </c>
      <c r="K18" s="6">
        <f t="shared" si="6"/>
        <v>89665.958400000018</v>
      </c>
      <c r="L18" s="6">
        <f t="shared" si="6"/>
        <v>89665.958400000018</v>
      </c>
      <c r="M18" s="6">
        <f t="shared" si="6"/>
        <v>89665.958400000018</v>
      </c>
      <c r="N18" s="6">
        <f t="shared" si="6"/>
        <v>89665.958400000018</v>
      </c>
      <c r="O18" s="6">
        <f t="shared" si="6"/>
        <v>89665.958400000018</v>
      </c>
      <c r="P18" s="6">
        <f t="shared" si="6"/>
        <v>89665.958400000018</v>
      </c>
    </row>
    <row r="19" spans="2:16" x14ac:dyDescent="0.25">
      <c r="B19" s="19"/>
      <c r="C19" s="1"/>
      <c r="D19" s="2" t="s">
        <v>26</v>
      </c>
      <c r="E19" s="7">
        <f t="shared" ref="E19:P19" si="7">E18+E16-E15</f>
        <v>89665.958400000018</v>
      </c>
      <c r="F19" s="7">
        <f t="shared" si="7"/>
        <v>89665.958400000018</v>
      </c>
      <c r="G19" s="7">
        <f t="shared" si="7"/>
        <v>89665.958400000018</v>
      </c>
      <c r="H19" s="7">
        <f t="shared" si="7"/>
        <v>89665.958400000018</v>
      </c>
      <c r="I19" s="7">
        <f t="shared" si="7"/>
        <v>89665.958400000018</v>
      </c>
      <c r="J19" s="7">
        <f t="shared" si="7"/>
        <v>89665.958400000018</v>
      </c>
      <c r="K19" s="7">
        <f t="shared" si="7"/>
        <v>89665.958400000018</v>
      </c>
      <c r="L19" s="7">
        <f t="shared" si="7"/>
        <v>89665.958400000018</v>
      </c>
      <c r="M19" s="7">
        <f t="shared" si="7"/>
        <v>89665.958400000018</v>
      </c>
      <c r="N19" s="7">
        <f t="shared" si="7"/>
        <v>89665.958400000018</v>
      </c>
      <c r="O19" s="7">
        <f t="shared" si="7"/>
        <v>89665.958400000018</v>
      </c>
      <c r="P19" s="7">
        <f t="shared" si="7"/>
        <v>89665.958400000018</v>
      </c>
    </row>
    <row r="20" spans="2:16" x14ac:dyDescent="0.25">
      <c r="B20" s="19"/>
      <c r="C20" s="1"/>
      <c r="D20" s="2" t="s">
        <v>27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</row>
    <row r="21" spans="2:16" x14ac:dyDescent="0.25">
      <c r="B21" s="9"/>
      <c r="C21" s="1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6" x14ac:dyDescent="0.25">
      <c r="B22" s="19" t="s">
        <v>28</v>
      </c>
      <c r="C22" s="1"/>
      <c r="D22" s="2" t="s">
        <v>29</v>
      </c>
      <c r="E22" s="6">
        <v>1936.76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</row>
    <row r="23" spans="2:16" x14ac:dyDescent="0.25">
      <c r="B23" s="19"/>
      <c r="C23" s="1"/>
      <c r="D23" s="2" t="s">
        <v>25</v>
      </c>
      <c r="E23" s="6">
        <v>83832.200000000012</v>
      </c>
      <c r="F23" s="6">
        <f t="shared" ref="F23:P23" si="8">E24</f>
        <v>85768.960000000006</v>
      </c>
      <c r="G23" s="6">
        <f t="shared" si="8"/>
        <v>85768.960000000006</v>
      </c>
      <c r="H23" s="6">
        <f t="shared" si="8"/>
        <v>85768.960000000006</v>
      </c>
      <c r="I23" s="6">
        <f t="shared" si="8"/>
        <v>85768.960000000006</v>
      </c>
      <c r="J23" s="6">
        <f t="shared" si="8"/>
        <v>85768.960000000006</v>
      </c>
      <c r="K23" s="6">
        <f t="shared" si="8"/>
        <v>85768.960000000006</v>
      </c>
      <c r="L23" s="6">
        <f t="shared" si="8"/>
        <v>85768.960000000006</v>
      </c>
      <c r="M23" s="6">
        <f t="shared" si="8"/>
        <v>85768.960000000006</v>
      </c>
      <c r="N23" s="6">
        <f t="shared" si="8"/>
        <v>85768.960000000006</v>
      </c>
      <c r="O23" s="6">
        <f t="shared" si="8"/>
        <v>85768.960000000006</v>
      </c>
      <c r="P23" s="6">
        <f t="shared" si="8"/>
        <v>85768.960000000006</v>
      </c>
    </row>
    <row r="24" spans="2:16" x14ac:dyDescent="0.25">
      <c r="B24" s="19"/>
      <c r="C24" s="1"/>
      <c r="D24" s="2" t="s">
        <v>26</v>
      </c>
      <c r="E24" s="7">
        <f t="shared" ref="E24:P24" si="9">IF(E19&lt;0,E23+E22+E19,E23+E22)</f>
        <v>85768.960000000006</v>
      </c>
      <c r="F24" s="7">
        <f t="shared" si="9"/>
        <v>85768.960000000006</v>
      </c>
      <c r="G24" s="7">
        <f t="shared" si="9"/>
        <v>85768.960000000006</v>
      </c>
      <c r="H24" s="7">
        <f t="shared" si="9"/>
        <v>85768.960000000006</v>
      </c>
      <c r="I24" s="7">
        <f t="shared" si="9"/>
        <v>85768.960000000006</v>
      </c>
      <c r="J24" s="7">
        <f t="shared" si="9"/>
        <v>85768.960000000006</v>
      </c>
      <c r="K24" s="7">
        <f t="shared" si="9"/>
        <v>85768.960000000006</v>
      </c>
      <c r="L24" s="7">
        <f t="shared" si="9"/>
        <v>85768.960000000006</v>
      </c>
      <c r="M24" s="7">
        <f t="shared" si="9"/>
        <v>85768.960000000006</v>
      </c>
      <c r="N24" s="7">
        <f t="shared" si="9"/>
        <v>85768.960000000006</v>
      </c>
      <c r="O24" s="7">
        <f t="shared" si="9"/>
        <v>85768.960000000006</v>
      </c>
      <c r="P24" s="7">
        <f t="shared" si="9"/>
        <v>85768.960000000006</v>
      </c>
    </row>
    <row r="25" spans="2:16" x14ac:dyDescent="0.25">
      <c r="B25" s="19"/>
      <c r="C25" s="1"/>
      <c r="D25" s="2" t="s">
        <v>30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2:16" x14ac:dyDescent="0.25">
      <c r="B26" s="9"/>
      <c r="C26" s="1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2:16" x14ac:dyDescent="0.25">
      <c r="B27" s="19" t="s">
        <v>31</v>
      </c>
      <c r="C27" s="1"/>
      <c r="D27" s="2" t="s">
        <v>32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 x14ac:dyDescent="0.25">
      <c r="B28" s="19"/>
      <c r="C28" s="1"/>
      <c r="D28" s="2" t="s">
        <v>33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2:16" x14ac:dyDescent="0.25">
      <c r="B29" s="19"/>
      <c r="C29" s="1"/>
      <c r="D29" s="2" t="s">
        <v>34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2:16" x14ac:dyDescent="0.25">
      <c r="B30" s="19"/>
      <c r="C30" s="1"/>
      <c r="D30" s="2" t="s">
        <v>35</v>
      </c>
      <c r="E30" s="6">
        <v>57.92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</row>
    <row r="31" spans="2:16" x14ac:dyDescent="0.25">
      <c r="B31" s="19"/>
      <c r="C31" s="1"/>
      <c r="D31" s="2" t="s">
        <v>36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2:16" x14ac:dyDescent="0.25">
      <c r="B32" s="19"/>
      <c r="C32" s="1"/>
      <c r="D32" s="2" t="s">
        <v>37</v>
      </c>
      <c r="E32" s="6">
        <v>841.53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2:16" x14ac:dyDescent="0.25">
      <c r="B33" s="19"/>
      <c r="C33" s="1"/>
      <c r="D33" s="2" t="s">
        <v>38</v>
      </c>
      <c r="E33" s="6">
        <v>150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150</v>
      </c>
    </row>
    <row r="34" spans="2:16" x14ac:dyDescent="0.25">
      <c r="B34" s="19"/>
      <c r="C34" s="1"/>
      <c r="D34" s="2" t="s">
        <v>30</v>
      </c>
      <c r="E34" s="6">
        <f t="shared" ref="E34:P34" si="10">SUM(E28:E33)</f>
        <v>1049.4499999999998</v>
      </c>
      <c r="F34" s="6">
        <f t="shared" si="10"/>
        <v>0</v>
      </c>
      <c r="G34" s="6">
        <f t="shared" si="10"/>
        <v>0</v>
      </c>
      <c r="H34" s="6">
        <f t="shared" si="10"/>
        <v>0</v>
      </c>
      <c r="I34" s="6">
        <f t="shared" si="10"/>
        <v>0</v>
      </c>
      <c r="J34" s="6">
        <f t="shared" si="10"/>
        <v>0</v>
      </c>
      <c r="K34" s="6">
        <f t="shared" si="10"/>
        <v>0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 t="shared" si="10"/>
        <v>150</v>
      </c>
    </row>
    <row r="35" spans="2:16" x14ac:dyDescent="0.25">
      <c r="B35" s="9"/>
      <c r="C35" s="1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x14ac:dyDescent="0.25">
      <c r="B36" s="19" t="s">
        <v>39</v>
      </c>
      <c r="C36" s="1"/>
      <c r="D36" s="2" t="s">
        <v>40</v>
      </c>
      <c r="E36" s="6">
        <f t="shared" ref="E36:P36" si="11">E20+E25+E34</f>
        <v>1049.4499999999998</v>
      </c>
      <c r="F36" s="6">
        <f t="shared" si="11"/>
        <v>0</v>
      </c>
      <c r="G36" s="6">
        <f t="shared" si="11"/>
        <v>0</v>
      </c>
      <c r="H36" s="6">
        <f t="shared" si="11"/>
        <v>0</v>
      </c>
      <c r="I36" s="6">
        <f t="shared" si="11"/>
        <v>0</v>
      </c>
      <c r="J36" s="6">
        <f t="shared" si="11"/>
        <v>0</v>
      </c>
      <c r="K36" s="6">
        <f t="shared" si="11"/>
        <v>0</v>
      </c>
      <c r="L36" s="6">
        <f t="shared" si="11"/>
        <v>0</v>
      </c>
      <c r="M36" s="6">
        <f t="shared" si="11"/>
        <v>0</v>
      </c>
      <c r="N36" s="6">
        <f t="shared" si="11"/>
        <v>0</v>
      </c>
      <c r="O36" s="6">
        <f t="shared" si="11"/>
        <v>0</v>
      </c>
      <c r="P36" s="6">
        <f t="shared" si="11"/>
        <v>150</v>
      </c>
    </row>
    <row r="37" spans="2:16" x14ac:dyDescent="0.25">
      <c r="B37" s="19"/>
      <c r="C37" s="1"/>
      <c r="D37" s="2" t="s">
        <v>41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</row>
    <row r="38" spans="2:16" x14ac:dyDescent="0.25">
      <c r="B38" s="19"/>
      <c r="C38" s="1"/>
      <c r="D38" s="2" t="s">
        <v>42</v>
      </c>
      <c r="E38" s="6">
        <f t="shared" ref="E38:P38" si="12">E36+E37</f>
        <v>1049.4499999999998</v>
      </c>
      <c r="F38" s="6">
        <f t="shared" si="12"/>
        <v>0</v>
      </c>
      <c r="G38" s="6">
        <f t="shared" si="12"/>
        <v>0</v>
      </c>
      <c r="H38" s="6">
        <f t="shared" si="12"/>
        <v>0</v>
      </c>
      <c r="I38" s="6">
        <f t="shared" si="12"/>
        <v>0</v>
      </c>
      <c r="J38" s="6">
        <f t="shared" si="12"/>
        <v>0</v>
      </c>
      <c r="K38" s="6">
        <f t="shared" si="12"/>
        <v>0</v>
      </c>
      <c r="L38" s="6">
        <f t="shared" si="12"/>
        <v>0</v>
      </c>
      <c r="M38" s="6">
        <f t="shared" si="12"/>
        <v>0</v>
      </c>
      <c r="N38" s="6">
        <f t="shared" si="12"/>
        <v>0</v>
      </c>
      <c r="O38" s="6">
        <f t="shared" si="12"/>
        <v>0</v>
      </c>
      <c r="P38" s="6">
        <f t="shared" si="12"/>
        <v>150</v>
      </c>
    </row>
  </sheetData>
  <mergeCells count="6">
    <mergeCell ref="B36:B38"/>
    <mergeCell ref="B3:B7"/>
    <mergeCell ref="B9:B11"/>
    <mergeCell ref="B18:B20"/>
    <mergeCell ref="B22:B25"/>
    <mergeCell ref="B27:B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6"/>
  <sheetViews>
    <sheetView topLeftCell="C1" workbookViewId="0">
      <selection activeCell="G22" sqref="G22"/>
    </sheetView>
  </sheetViews>
  <sheetFormatPr baseColWidth="10" defaultRowHeight="15" x14ac:dyDescent="0.25"/>
  <cols>
    <col min="3" max="3" width="11.42578125" style="11"/>
    <col min="4" max="4" width="59.28515625" customWidth="1"/>
    <col min="5" max="6" width="15.85546875" style="10" customWidth="1"/>
    <col min="7" max="16" width="15.85546875" customWidth="1"/>
    <col min="17" max="18" width="15.85546875" style="10" customWidth="1"/>
    <col min="19" max="28" width="15.85546875" customWidth="1"/>
  </cols>
  <sheetData>
    <row r="2" spans="2:28" x14ac:dyDescent="0.25">
      <c r="E2" s="20" t="s">
        <v>65</v>
      </c>
      <c r="F2" s="20"/>
      <c r="G2" s="20" t="s">
        <v>66</v>
      </c>
      <c r="H2" s="20"/>
      <c r="I2" s="20" t="s">
        <v>67</v>
      </c>
      <c r="J2" s="20"/>
      <c r="K2" s="20" t="s">
        <v>68</v>
      </c>
      <c r="L2" s="20"/>
      <c r="M2" s="20" t="s">
        <v>69</v>
      </c>
      <c r="N2" s="20"/>
      <c r="O2" s="20" t="s">
        <v>70</v>
      </c>
      <c r="P2" s="20"/>
      <c r="Q2" s="20" t="s">
        <v>71</v>
      </c>
      <c r="R2" s="20"/>
      <c r="S2" s="20" t="s">
        <v>72</v>
      </c>
      <c r="T2" s="20"/>
      <c r="U2" s="20" t="s">
        <v>73</v>
      </c>
      <c r="V2" s="20"/>
      <c r="W2" s="20" t="s">
        <v>74</v>
      </c>
      <c r="X2" s="20"/>
      <c r="Y2" s="20" t="s">
        <v>75</v>
      </c>
      <c r="Z2" s="20"/>
      <c r="AA2" s="20" t="s">
        <v>76</v>
      </c>
      <c r="AB2" s="20"/>
    </row>
    <row r="3" spans="2:28" ht="15" customHeight="1" x14ac:dyDescent="0.25">
      <c r="B3" s="12"/>
      <c r="C3" s="16" t="s">
        <v>43</v>
      </c>
      <c r="D3" s="16" t="s">
        <v>44</v>
      </c>
      <c r="E3" s="14" t="s">
        <v>46</v>
      </c>
      <c r="F3" s="14" t="s">
        <v>47</v>
      </c>
      <c r="G3" s="14" t="s">
        <v>46</v>
      </c>
      <c r="H3" s="14" t="s">
        <v>47</v>
      </c>
      <c r="I3" s="14" t="s">
        <v>46</v>
      </c>
      <c r="J3" s="14" t="s">
        <v>47</v>
      </c>
      <c r="K3" s="14" t="s">
        <v>46</v>
      </c>
      <c r="L3" s="14" t="s">
        <v>47</v>
      </c>
      <c r="M3" s="14" t="s">
        <v>46</v>
      </c>
      <c r="N3" s="14" t="s">
        <v>47</v>
      </c>
      <c r="O3" s="14" t="s">
        <v>46</v>
      </c>
      <c r="P3" s="14" t="s">
        <v>47</v>
      </c>
      <c r="Q3" s="14" t="s">
        <v>46</v>
      </c>
      <c r="R3" s="14" t="s">
        <v>47</v>
      </c>
      <c r="S3" s="14" t="s">
        <v>46</v>
      </c>
      <c r="T3" s="14" t="s">
        <v>47</v>
      </c>
      <c r="U3" s="14" t="s">
        <v>46</v>
      </c>
      <c r="V3" s="14" t="s">
        <v>47</v>
      </c>
      <c r="W3" s="14" t="s">
        <v>46</v>
      </c>
      <c r="X3" s="14" t="s">
        <v>47</v>
      </c>
      <c r="Y3" s="14" t="s">
        <v>46</v>
      </c>
      <c r="Z3" s="14" t="s">
        <v>47</v>
      </c>
      <c r="AA3" s="14" t="s">
        <v>46</v>
      </c>
      <c r="AB3" s="14" t="s">
        <v>47</v>
      </c>
    </row>
    <row r="4" spans="2:28" x14ac:dyDescent="0.25">
      <c r="B4" s="22" t="s">
        <v>57</v>
      </c>
      <c r="C4" s="16">
        <v>302</v>
      </c>
      <c r="D4" s="15" t="s">
        <v>45</v>
      </c>
      <c r="E4" s="14">
        <v>10845.49</v>
      </c>
      <c r="F4" s="14">
        <f>E4*0</f>
        <v>0</v>
      </c>
      <c r="G4" s="14">
        <v>0</v>
      </c>
      <c r="H4" s="14">
        <f>G4*0</f>
        <v>0</v>
      </c>
      <c r="I4" s="14">
        <v>0</v>
      </c>
      <c r="J4" s="14">
        <f>I4*0</f>
        <v>0</v>
      </c>
      <c r="K4" s="14">
        <v>0</v>
      </c>
      <c r="L4" s="14">
        <f>K4*0</f>
        <v>0</v>
      </c>
      <c r="M4" s="14">
        <v>0</v>
      </c>
      <c r="N4" s="14">
        <f>M4*0</f>
        <v>0</v>
      </c>
      <c r="O4" s="14">
        <v>0</v>
      </c>
      <c r="P4" s="14">
        <f>O4*0</f>
        <v>0</v>
      </c>
      <c r="Q4" s="14">
        <v>0</v>
      </c>
      <c r="R4" s="14">
        <f>Q4*0</f>
        <v>0</v>
      </c>
      <c r="S4" s="14">
        <v>0</v>
      </c>
      <c r="T4" s="14">
        <f>S4*0</f>
        <v>0</v>
      </c>
      <c r="U4" s="14">
        <v>0</v>
      </c>
      <c r="V4" s="14">
        <f>U4*0</f>
        <v>0</v>
      </c>
      <c r="W4" s="14">
        <v>0</v>
      </c>
      <c r="X4" s="14">
        <f>W4*0</f>
        <v>0</v>
      </c>
      <c r="Y4" s="14">
        <v>0</v>
      </c>
      <c r="Z4" s="14">
        <f>Y4*0</f>
        <v>0</v>
      </c>
      <c r="AA4" s="14">
        <v>0</v>
      </c>
      <c r="AB4" s="14">
        <f>AA4*0</f>
        <v>0</v>
      </c>
    </row>
    <row r="5" spans="2:28" x14ac:dyDescent="0.25">
      <c r="B5" s="22"/>
      <c r="C5" s="16">
        <v>303</v>
      </c>
      <c r="D5" s="15" t="s">
        <v>48</v>
      </c>
      <c r="E5" s="14">
        <v>1250</v>
      </c>
      <c r="F5" s="14">
        <f>E5*0.1</f>
        <v>125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f>M5*0.1</f>
        <v>0</v>
      </c>
      <c r="O5" s="14">
        <v>0</v>
      </c>
      <c r="P5" s="14">
        <f>O5*0.1</f>
        <v>0</v>
      </c>
      <c r="Q5" s="14">
        <v>0</v>
      </c>
      <c r="R5" s="14">
        <f>Q5*0.1</f>
        <v>0</v>
      </c>
      <c r="S5" s="14">
        <v>0</v>
      </c>
      <c r="T5" s="14">
        <f>S5*0.1</f>
        <v>0</v>
      </c>
      <c r="U5" s="14">
        <v>0</v>
      </c>
      <c r="V5" s="14">
        <f>U5*0.1</f>
        <v>0</v>
      </c>
      <c r="W5" s="14">
        <v>0</v>
      </c>
      <c r="X5" s="14">
        <f>W5*0.1</f>
        <v>0</v>
      </c>
      <c r="Y5" s="14">
        <v>0</v>
      </c>
      <c r="Z5" s="14">
        <f>Y5*0.1</f>
        <v>0</v>
      </c>
      <c r="AA5" s="14">
        <v>0</v>
      </c>
      <c r="AB5" s="14">
        <f>AA5*0.1</f>
        <v>0</v>
      </c>
    </row>
    <row r="6" spans="2:28" x14ac:dyDescent="0.25">
      <c r="B6" s="22"/>
      <c r="C6" s="16">
        <v>304</v>
      </c>
      <c r="D6" s="15" t="s">
        <v>49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</row>
    <row r="7" spans="2:28" x14ac:dyDescent="0.25">
      <c r="B7" s="22"/>
      <c r="C7" s="16">
        <v>307</v>
      </c>
      <c r="D7" s="15" t="s">
        <v>50</v>
      </c>
      <c r="E7" s="14">
        <v>11008.13</v>
      </c>
      <c r="F7" s="14">
        <f>E7*0.02</f>
        <v>220.1626</v>
      </c>
      <c r="G7" s="14">
        <v>0</v>
      </c>
      <c r="H7" s="14">
        <f>G7*0.02</f>
        <v>0</v>
      </c>
      <c r="I7" s="14">
        <v>0</v>
      </c>
      <c r="J7" s="14">
        <f>I7*0.02</f>
        <v>0</v>
      </c>
      <c r="K7" s="14">
        <v>0</v>
      </c>
      <c r="L7" s="14">
        <f>K7*0.02</f>
        <v>0</v>
      </c>
      <c r="M7" s="14">
        <v>0</v>
      </c>
      <c r="N7" s="14">
        <f>M7*0.02</f>
        <v>0</v>
      </c>
      <c r="O7" s="14">
        <v>0</v>
      </c>
      <c r="P7" s="14">
        <f>O7*0.02</f>
        <v>0</v>
      </c>
      <c r="Q7" s="14">
        <v>0</v>
      </c>
      <c r="R7" s="14">
        <f>Q7*0.02</f>
        <v>0</v>
      </c>
      <c r="S7" s="14">
        <v>0</v>
      </c>
      <c r="T7" s="14">
        <f>S7*0.02</f>
        <v>0</v>
      </c>
      <c r="U7" s="14">
        <v>0</v>
      </c>
      <c r="V7" s="14">
        <f>U7*0.02</f>
        <v>0</v>
      </c>
      <c r="W7" s="14">
        <v>0</v>
      </c>
      <c r="X7" s="14">
        <f>W7*0.02</f>
        <v>0</v>
      </c>
      <c r="Y7" s="14">
        <v>0</v>
      </c>
      <c r="Z7" s="14">
        <f>Y7*0.02</f>
        <v>0</v>
      </c>
      <c r="AA7" s="14">
        <v>0</v>
      </c>
      <c r="AB7" s="14">
        <f>AA7*0.02</f>
        <v>0</v>
      </c>
    </row>
    <row r="8" spans="2:28" x14ac:dyDescent="0.25">
      <c r="B8" s="22"/>
      <c r="C8" s="16">
        <v>308</v>
      </c>
      <c r="D8" s="15" t="s">
        <v>51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</row>
    <row r="9" spans="2:28" x14ac:dyDescent="0.25">
      <c r="B9" s="22"/>
      <c r="C9" s="16">
        <v>309</v>
      </c>
      <c r="D9" s="15" t="s">
        <v>56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</row>
    <row r="10" spans="2:28" x14ac:dyDescent="0.25">
      <c r="B10" s="22"/>
      <c r="C10" s="16">
        <v>310</v>
      </c>
      <c r="D10" s="15" t="s">
        <v>52</v>
      </c>
      <c r="E10" s="14">
        <v>200</v>
      </c>
      <c r="F10" s="14">
        <f>E10*0.01</f>
        <v>2</v>
      </c>
      <c r="G10" s="14">
        <v>0</v>
      </c>
      <c r="H10" s="14">
        <f>G10*0.01</f>
        <v>0</v>
      </c>
      <c r="I10" s="14">
        <v>0</v>
      </c>
      <c r="J10" s="14">
        <f>I10*0.01</f>
        <v>0</v>
      </c>
      <c r="K10" s="14">
        <v>0</v>
      </c>
      <c r="L10" s="14">
        <f>K10*0.01</f>
        <v>0</v>
      </c>
      <c r="M10" s="14">
        <v>0</v>
      </c>
      <c r="N10" s="14">
        <f>M10*0.01</f>
        <v>0</v>
      </c>
      <c r="O10" s="14">
        <v>0</v>
      </c>
      <c r="P10" s="14">
        <f>O10*0.01</f>
        <v>0</v>
      </c>
      <c r="Q10" s="14">
        <v>0</v>
      </c>
      <c r="R10" s="14">
        <f>Q10*0.01</f>
        <v>0</v>
      </c>
      <c r="S10" s="14">
        <v>0</v>
      </c>
      <c r="T10" s="14">
        <f>S10*0.01</f>
        <v>0</v>
      </c>
      <c r="U10" s="14">
        <v>0</v>
      </c>
      <c r="V10" s="14">
        <f>U10*0.01</f>
        <v>0</v>
      </c>
      <c r="W10" s="14">
        <v>0</v>
      </c>
      <c r="X10" s="14">
        <f>W10*0.01</f>
        <v>0</v>
      </c>
      <c r="Y10" s="14">
        <v>0</v>
      </c>
      <c r="Z10" s="14">
        <f>Y10*0.01</f>
        <v>0</v>
      </c>
      <c r="AA10" s="14">
        <v>0</v>
      </c>
      <c r="AB10" s="14">
        <f>AA10*0.01</f>
        <v>0</v>
      </c>
    </row>
    <row r="11" spans="2:28" x14ac:dyDescent="0.25">
      <c r="B11" s="22"/>
      <c r="C11" s="16">
        <v>311</v>
      </c>
      <c r="D11" s="15" t="s">
        <v>53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</row>
    <row r="12" spans="2:28" x14ac:dyDescent="0.25">
      <c r="B12" s="22"/>
      <c r="C12" s="16">
        <v>312</v>
      </c>
      <c r="D12" s="15" t="s">
        <v>54</v>
      </c>
      <c r="E12" s="14">
        <v>18481.810000000001</v>
      </c>
      <c r="F12" s="14">
        <f>E12*0.01</f>
        <v>184.81810000000002</v>
      </c>
      <c r="G12" s="14">
        <v>0</v>
      </c>
      <c r="H12" s="14">
        <f>G12*0.01</f>
        <v>0</v>
      </c>
      <c r="I12" s="14">
        <v>0</v>
      </c>
      <c r="J12" s="14">
        <f>I12*0.01</f>
        <v>0</v>
      </c>
      <c r="K12" s="14">
        <v>0</v>
      </c>
      <c r="L12" s="14">
        <f>K12*0.01</f>
        <v>0</v>
      </c>
      <c r="M12" s="14">
        <v>0</v>
      </c>
      <c r="N12" s="14">
        <f>M12*0.01</f>
        <v>0</v>
      </c>
      <c r="O12" s="14">
        <v>0</v>
      </c>
      <c r="P12" s="14">
        <f>O12*0.01</f>
        <v>0</v>
      </c>
      <c r="Q12" s="14">
        <v>0</v>
      </c>
      <c r="R12" s="14">
        <f>Q12*0.01</f>
        <v>0</v>
      </c>
      <c r="S12" s="14">
        <v>0</v>
      </c>
      <c r="T12" s="14">
        <f>S12*0.01</f>
        <v>0</v>
      </c>
      <c r="U12" s="14">
        <v>0</v>
      </c>
      <c r="V12" s="14">
        <f>U12*0.01</f>
        <v>0</v>
      </c>
      <c r="W12" s="14">
        <v>0</v>
      </c>
      <c r="X12" s="14">
        <f>W12*0.01</f>
        <v>0</v>
      </c>
      <c r="Y12" s="14">
        <v>0</v>
      </c>
      <c r="Z12" s="14">
        <f>Y12*0.01</f>
        <v>0</v>
      </c>
      <c r="AA12" s="14">
        <v>0</v>
      </c>
      <c r="AB12" s="14">
        <f>AA12*0.01</f>
        <v>0</v>
      </c>
    </row>
    <row r="13" spans="2:28" x14ac:dyDescent="0.25">
      <c r="B13" s="22"/>
      <c r="C13" s="16">
        <v>314</v>
      </c>
      <c r="D13" s="15" t="s">
        <v>55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pans="2:28" x14ac:dyDescent="0.25">
      <c r="B14" s="22"/>
      <c r="C14" s="16">
        <v>332</v>
      </c>
      <c r="D14" s="15" t="s">
        <v>81</v>
      </c>
      <c r="E14" s="14">
        <v>1409</v>
      </c>
      <c r="F14" s="14"/>
      <c r="G14" s="14">
        <v>0</v>
      </c>
      <c r="H14" s="14"/>
      <c r="I14" s="14">
        <v>0</v>
      </c>
      <c r="J14" s="14"/>
      <c r="K14" s="14">
        <v>0</v>
      </c>
      <c r="L14" s="14"/>
      <c r="M14" s="14">
        <v>0</v>
      </c>
      <c r="N14" s="14"/>
      <c r="O14" s="14">
        <v>0</v>
      </c>
      <c r="P14" s="14"/>
      <c r="Q14" s="14">
        <v>0</v>
      </c>
      <c r="R14" s="14"/>
      <c r="S14" s="14">
        <v>0</v>
      </c>
      <c r="T14" s="14"/>
      <c r="U14" s="14">
        <v>0</v>
      </c>
      <c r="V14" s="14"/>
      <c r="W14" s="14">
        <v>0</v>
      </c>
      <c r="X14" s="14"/>
      <c r="Y14" s="14">
        <v>0</v>
      </c>
      <c r="Z14" s="14">
        <v>0</v>
      </c>
      <c r="AA14" s="14">
        <v>0</v>
      </c>
      <c r="AB14" s="14">
        <v>0</v>
      </c>
    </row>
    <row r="15" spans="2:28" x14ac:dyDescent="0.25">
      <c r="B15" s="22"/>
      <c r="C15" s="16">
        <v>343</v>
      </c>
      <c r="D15" s="15" t="s">
        <v>77</v>
      </c>
      <c r="E15" s="14">
        <v>0</v>
      </c>
      <c r="F15" s="14">
        <f>E15*0.01</f>
        <v>0</v>
      </c>
      <c r="G15" s="14">
        <v>0</v>
      </c>
      <c r="H15" s="14">
        <f>G15*0.01</f>
        <v>0</v>
      </c>
      <c r="I15" s="14">
        <v>0</v>
      </c>
      <c r="J15" s="14">
        <f>I15*0.01</f>
        <v>0</v>
      </c>
      <c r="K15" s="14">
        <v>0</v>
      </c>
      <c r="L15" s="14">
        <f>K15*0.01</f>
        <v>0</v>
      </c>
      <c r="M15" s="14">
        <v>0</v>
      </c>
      <c r="N15" s="14">
        <f>M15*0.01</f>
        <v>0</v>
      </c>
      <c r="O15" s="14">
        <v>0</v>
      </c>
      <c r="P15" s="14">
        <f>O15*0.01</f>
        <v>0</v>
      </c>
      <c r="Q15" s="14">
        <v>0</v>
      </c>
      <c r="R15" s="14">
        <f>Q15*0.01</f>
        <v>0</v>
      </c>
      <c r="S15" s="14">
        <v>0</v>
      </c>
      <c r="T15" s="14">
        <f>S15*0.01</f>
        <v>0</v>
      </c>
      <c r="U15" s="14">
        <v>0</v>
      </c>
      <c r="V15" s="14">
        <f>U15*0.01</f>
        <v>0</v>
      </c>
      <c r="W15" s="14">
        <v>0</v>
      </c>
      <c r="X15" s="14">
        <f>W15*0.01</f>
        <v>0</v>
      </c>
      <c r="Y15" s="14">
        <v>0</v>
      </c>
      <c r="Z15" s="14">
        <f>Y15*0.01</f>
        <v>0</v>
      </c>
      <c r="AA15" s="14">
        <v>0</v>
      </c>
      <c r="AB15" s="14">
        <f>AA15*0.01</f>
        <v>0</v>
      </c>
    </row>
    <row r="16" spans="2:28" x14ac:dyDescent="0.25">
      <c r="B16" s="22"/>
      <c r="C16" s="16">
        <v>344</v>
      </c>
      <c r="D16" s="15" t="s">
        <v>78</v>
      </c>
      <c r="E16" s="14">
        <v>0</v>
      </c>
      <c r="F16" s="14">
        <f>E16*0.02</f>
        <v>0</v>
      </c>
      <c r="G16" s="14">
        <v>0</v>
      </c>
      <c r="H16" s="14">
        <f>G16*0.02</f>
        <v>0</v>
      </c>
      <c r="I16" s="14">
        <v>0</v>
      </c>
      <c r="J16" s="14">
        <f>I16*0.02</f>
        <v>0</v>
      </c>
      <c r="K16" s="14">
        <v>0</v>
      </c>
      <c r="L16" s="14">
        <f>K16*0.02</f>
        <v>0</v>
      </c>
      <c r="M16" s="14">
        <v>0</v>
      </c>
      <c r="N16" s="14">
        <f>M16*0.02</f>
        <v>0</v>
      </c>
      <c r="O16" s="14">
        <v>0</v>
      </c>
      <c r="P16" s="14">
        <f>O16*0.02</f>
        <v>0</v>
      </c>
      <c r="Q16" s="14">
        <v>0</v>
      </c>
      <c r="R16" s="14">
        <f>Q16*0.02</f>
        <v>0</v>
      </c>
      <c r="S16" s="14">
        <v>0</v>
      </c>
      <c r="T16" s="14">
        <f>S16*0.02</f>
        <v>0</v>
      </c>
      <c r="U16" s="14">
        <v>0</v>
      </c>
      <c r="V16" s="14">
        <f>U16*0.02</f>
        <v>0</v>
      </c>
      <c r="W16" s="14">
        <v>0</v>
      </c>
      <c r="X16" s="14">
        <f>W16*0.02</f>
        <v>0</v>
      </c>
      <c r="Y16" s="14">
        <v>0</v>
      </c>
      <c r="Z16" s="14">
        <f>Y16*0.02</f>
        <v>0</v>
      </c>
      <c r="AA16" s="14">
        <v>0</v>
      </c>
      <c r="AB16" s="14">
        <f>AA16*0.02</f>
        <v>0</v>
      </c>
    </row>
    <row r="17" spans="2:28" x14ac:dyDescent="0.25">
      <c r="B17" s="22"/>
      <c r="C17" s="16">
        <v>345</v>
      </c>
      <c r="D17" s="15" t="s">
        <v>79</v>
      </c>
      <c r="E17" s="14">
        <v>0</v>
      </c>
      <c r="F17" s="14">
        <f>E17*0.08</f>
        <v>0</v>
      </c>
      <c r="G17" s="14">
        <v>0</v>
      </c>
      <c r="H17" s="14">
        <f>G17*0.08</f>
        <v>0</v>
      </c>
      <c r="I17" s="14">
        <v>0</v>
      </c>
      <c r="J17" s="14">
        <f>I17*0.08</f>
        <v>0</v>
      </c>
      <c r="K17" s="14">
        <v>0</v>
      </c>
      <c r="L17" s="14">
        <f>K17*0.08</f>
        <v>0</v>
      </c>
      <c r="M17" s="14">
        <v>0</v>
      </c>
      <c r="N17" s="14">
        <f>M17*0.08</f>
        <v>0</v>
      </c>
      <c r="O17" s="14">
        <v>0</v>
      </c>
      <c r="P17" s="14">
        <f>O17*0.08</f>
        <v>0</v>
      </c>
      <c r="Q17" s="14">
        <v>0</v>
      </c>
      <c r="R17" s="14">
        <f>Q17*0.08</f>
        <v>0</v>
      </c>
      <c r="S17" s="14">
        <v>0</v>
      </c>
      <c r="T17" s="14">
        <f>S17*0.08</f>
        <v>0</v>
      </c>
      <c r="U17" s="14">
        <v>0</v>
      </c>
      <c r="V17" s="14">
        <f>U17*0.08</f>
        <v>0</v>
      </c>
      <c r="W17" s="14">
        <v>0</v>
      </c>
      <c r="X17" s="14">
        <f>W17*0.08</f>
        <v>0</v>
      </c>
      <c r="Y17" s="14">
        <v>0</v>
      </c>
      <c r="Z17" s="14">
        <f>Y17*0.08</f>
        <v>0</v>
      </c>
      <c r="AA17" s="14">
        <v>0</v>
      </c>
      <c r="AB17" s="14">
        <f>AA17*0.08</f>
        <v>0</v>
      </c>
    </row>
    <row r="18" spans="2:28" x14ac:dyDescent="0.25">
      <c r="B18" s="22"/>
      <c r="C18" s="16">
        <v>346</v>
      </c>
      <c r="D18" s="15" t="s">
        <v>80</v>
      </c>
      <c r="E18" s="14">
        <v>779.46</v>
      </c>
      <c r="F18" s="14">
        <f>E18*0.02</f>
        <v>15.589200000000002</v>
      </c>
      <c r="G18" s="14">
        <v>0</v>
      </c>
      <c r="H18" s="14">
        <f>G18*0.1</f>
        <v>0</v>
      </c>
      <c r="I18" s="14">
        <v>0</v>
      </c>
      <c r="J18" s="14">
        <f>I18*0.1</f>
        <v>0</v>
      </c>
      <c r="K18" s="14">
        <v>0</v>
      </c>
      <c r="L18" s="14">
        <f>K18*0</f>
        <v>0</v>
      </c>
      <c r="M18" s="14">
        <v>0</v>
      </c>
      <c r="N18" s="14">
        <f>M18*0</f>
        <v>0</v>
      </c>
      <c r="O18" s="14">
        <v>0</v>
      </c>
      <c r="P18" s="14">
        <f>O18*0.1</f>
        <v>0</v>
      </c>
      <c r="Q18" s="14">
        <v>0</v>
      </c>
      <c r="R18" s="14">
        <f>Q18*0</f>
        <v>0</v>
      </c>
      <c r="S18" s="14">
        <v>0</v>
      </c>
      <c r="T18" s="14">
        <f>S18*0.1</f>
        <v>0</v>
      </c>
      <c r="U18" s="14">
        <v>0</v>
      </c>
      <c r="V18" s="14">
        <f>U18*0</f>
        <v>0</v>
      </c>
      <c r="W18" s="14">
        <v>0</v>
      </c>
      <c r="X18" s="14">
        <f>W18*0.1</f>
        <v>0</v>
      </c>
      <c r="Y18" s="14">
        <v>0</v>
      </c>
      <c r="Z18" s="14">
        <f>Y18*0</f>
        <v>0</v>
      </c>
      <c r="AA18" s="14">
        <v>0</v>
      </c>
      <c r="AB18" s="14">
        <f>AA18*0</f>
        <v>0</v>
      </c>
    </row>
    <row r="19" spans="2:28" x14ac:dyDescent="0.25">
      <c r="B19" s="22"/>
      <c r="C19" s="21" t="s">
        <v>60</v>
      </c>
      <c r="D19" s="21"/>
      <c r="E19" s="17">
        <f>SUM(E4:E18)</f>
        <v>43973.89</v>
      </c>
      <c r="F19" s="17">
        <f>SUM(F4:F18)</f>
        <v>547.56990000000008</v>
      </c>
      <c r="G19" s="17">
        <f t="shared" ref="G19:AB19" si="0">SUM(G4:G18)</f>
        <v>0</v>
      </c>
      <c r="H19" s="17">
        <f t="shared" si="0"/>
        <v>0</v>
      </c>
      <c r="I19" s="17">
        <f t="shared" si="0"/>
        <v>0</v>
      </c>
      <c r="J19" s="17">
        <f t="shared" si="0"/>
        <v>0</v>
      </c>
      <c r="K19" s="17">
        <f t="shared" si="0"/>
        <v>0</v>
      </c>
      <c r="L19" s="17">
        <f t="shared" si="0"/>
        <v>0</v>
      </c>
      <c r="M19" s="17">
        <f t="shared" si="0"/>
        <v>0</v>
      </c>
      <c r="N19" s="17">
        <f t="shared" si="0"/>
        <v>0</v>
      </c>
      <c r="O19" s="17">
        <f t="shared" si="0"/>
        <v>0</v>
      </c>
      <c r="P19" s="17">
        <f t="shared" si="0"/>
        <v>0</v>
      </c>
      <c r="Q19" s="17">
        <f t="shared" si="0"/>
        <v>0</v>
      </c>
      <c r="R19" s="17">
        <f t="shared" si="0"/>
        <v>0</v>
      </c>
      <c r="S19" s="17">
        <f t="shared" si="0"/>
        <v>0</v>
      </c>
      <c r="T19" s="17">
        <f t="shared" si="0"/>
        <v>0</v>
      </c>
      <c r="U19" s="17">
        <f t="shared" si="0"/>
        <v>0</v>
      </c>
      <c r="V19" s="17">
        <f t="shared" si="0"/>
        <v>0</v>
      </c>
      <c r="W19" s="17">
        <f t="shared" si="0"/>
        <v>0</v>
      </c>
      <c r="X19" s="17">
        <f t="shared" si="0"/>
        <v>0</v>
      </c>
      <c r="Y19" s="17">
        <f t="shared" si="0"/>
        <v>0</v>
      </c>
      <c r="Z19" s="17">
        <f t="shared" si="0"/>
        <v>0</v>
      </c>
      <c r="AA19" s="17">
        <f t="shared" si="0"/>
        <v>0</v>
      </c>
      <c r="AB19" s="17">
        <f t="shared" si="0"/>
        <v>0</v>
      </c>
    </row>
    <row r="20" spans="2:28" ht="15" customHeight="1" x14ac:dyDescent="0.25">
      <c r="B20" s="22" t="s">
        <v>58</v>
      </c>
      <c r="C20" s="16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5">
      <c r="B21" s="22"/>
      <c r="C21" s="16"/>
      <c r="D21" s="1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5">
      <c r="B22" s="22"/>
      <c r="C22" s="16"/>
      <c r="D22" s="1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5">
      <c r="B23" s="22"/>
      <c r="C23" s="16"/>
      <c r="D23" s="1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5">
      <c r="B24" s="22"/>
      <c r="C24" s="16"/>
      <c r="D24" s="1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5">
      <c r="B25" s="22"/>
      <c r="C25" s="16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5">
      <c r="B26" s="22"/>
      <c r="C26" s="16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5">
      <c r="B27" s="22"/>
      <c r="C27" s="16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5">
      <c r="B28" s="22"/>
      <c r="C28" s="16"/>
      <c r="D28" s="1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5">
      <c r="B29" s="22"/>
      <c r="C29" s="16"/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5">
      <c r="B30" s="22"/>
      <c r="C30" s="16"/>
      <c r="D30" s="1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5">
      <c r="B31" s="22"/>
      <c r="C31" s="21" t="s">
        <v>59</v>
      </c>
      <c r="D31" s="21"/>
      <c r="E31" s="17">
        <f t="shared" ref="E31:AB31" si="1">SUM(E20:E30)</f>
        <v>0</v>
      </c>
      <c r="F31" s="17">
        <f t="shared" si="1"/>
        <v>0</v>
      </c>
      <c r="G31" s="17">
        <f t="shared" si="1"/>
        <v>0</v>
      </c>
      <c r="H31" s="17">
        <f t="shared" si="1"/>
        <v>0</v>
      </c>
      <c r="I31" s="17">
        <f t="shared" si="1"/>
        <v>0</v>
      </c>
      <c r="J31" s="17">
        <f t="shared" si="1"/>
        <v>0</v>
      </c>
      <c r="K31" s="17">
        <f t="shared" si="1"/>
        <v>0</v>
      </c>
      <c r="L31" s="17">
        <f t="shared" si="1"/>
        <v>0</v>
      </c>
      <c r="M31" s="17">
        <f t="shared" si="1"/>
        <v>0</v>
      </c>
      <c r="N31" s="17">
        <f t="shared" si="1"/>
        <v>0</v>
      </c>
      <c r="O31" s="17">
        <f t="shared" si="1"/>
        <v>0</v>
      </c>
      <c r="P31" s="17">
        <f t="shared" si="1"/>
        <v>0</v>
      </c>
      <c r="Q31" s="17">
        <f t="shared" si="1"/>
        <v>0</v>
      </c>
      <c r="R31" s="17">
        <f t="shared" si="1"/>
        <v>0</v>
      </c>
      <c r="S31" s="17">
        <f t="shared" si="1"/>
        <v>0</v>
      </c>
      <c r="T31" s="17">
        <f t="shared" si="1"/>
        <v>0</v>
      </c>
      <c r="U31" s="17">
        <f t="shared" si="1"/>
        <v>0</v>
      </c>
      <c r="V31" s="17">
        <f t="shared" si="1"/>
        <v>0</v>
      </c>
      <c r="W31" s="17">
        <f t="shared" si="1"/>
        <v>0</v>
      </c>
      <c r="X31" s="17">
        <f t="shared" si="1"/>
        <v>0</v>
      </c>
      <c r="Y31" s="17">
        <f t="shared" si="1"/>
        <v>0</v>
      </c>
      <c r="Z31" s="17">
        <f t="shared" si="1"/>
        <v>0</v>
      </c>
      <c r="AA31" s="17">
        <f t="shared" si="1"/>
        <v>0</v>
      </c>
      <c r="AB31" s="17">
        <f t="shared" si="1"/>
        <v>0</v>
      </c>
    </row>
    <row r="32" spans="2:28" x14ac:dyDescent="0.25">
      <c r="G32" s="10"/>
      <c r="H32" s="10"/>
      <c r="I32" s="10"/>
      <c r="J32" s="10"/>
      <c r="K32" s="10"/>
      <c r="L32" s="10"/>
      <c r="M32" s="10"/>
      <c r="N32" s="10"/>
      <c r="O32" s="10"/>
      <c r="P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28" x14ac:dyDescent="0.25">
      <c r="B33" s="23" t="s">
        <v>61</v>
      </c>
      <c r="C33" s="23"/>
      <c r="D33" s="23"/>
      <c r="E33" s="14">
        <f t="shared" ref="E33:AB33" si="2">E19+E31</f>
        <v>43973.89</v>
      </c>
      <c r="F33" s="14">
        <f t="shared" si="2"/>
        <v>547.56990000000008</v>
      </c>
      <c r="G33" s="14">
        <f t="shared" si="2"/>
        <v>0</v>
      </c>
      <c r="H33" s="14">
        <f t="shared" si="2"/>
        <v>0</v>
      </c>
      <c r="I33" s="14">
        <f t="shared" si="2"/>
        <v>0</v>
      </c>
      <c r="J33" s="14">
        <f t="shared" si="2"/>
        <v>0</v>
      </c>
      <c r="K33" s="14">
        <f t="shared" si="2"/>
        <v>0</v>
      </c>
      <c r="L33" s="14">
        <f t="shared" si="2"/>
        <v>0</v>
      </c>
      <c r="M33" s="14">
        <f t="shared" si="2"/>
        <v>0</v>
      </c>
      <c r="N33" s="14">
        <f t="shared" si="2"/>
        <v>0</v>
      </c>
      <c r="O33" s="14">
        <f t="shared" si="2"/>
        <v>0</v>
      </c>
      <c r="P33" s="14">
        <f t="shared" si="2"/>
        <v>0</v>
      </c>
      <c r="Q33" s="14">
        <f t="shared" si="2"/>
        <v>0</v>
      </c>
      <c r="R33" s="14">
        <f t="shared" si="2"/>
        <v>0</v>
      </c>
      <c r="S33" s="14">
        <f t="shared" si="2"/>
        <v>0</v>
      </c>
      <c r="T33" s="14">
        <f t="shared" si="2"/>
        <v>0</v>
      </c>
      <c r="U33" s="14">
        <f t="shared" si="2"/>
        <v>0</v>
      </c>
      <c r="V33" s="14">
        <f t="shared" si="2"/>
        <v>0</v>
      </c>
      <c r="W33" s="14">
        <f t="shared" si="2"/>
        <v>0</v>
      </c>
      <c r="X33" s="14">
        <f t="shared" si="2"/>
        <v>0</v>
      </c>
      <c r="Y33" s="14">
        <f t="shared" si="2"/>
        <v>0</v>
      </c>
      <c r="Z33" s="14">
        <f t="shared" si="2"/>
        <v>0</v>
      </c>
      <c r="AA33" s="14">
        <f t="shared" si="2"/>
        <v>0</v>
      </c>
      <c r="AB33" s="14">
        <f t="shared" si="2"/>
        <v>0</v>
      </c>
    </row>
    <row r="34" spans="2:28" x14ac:dyDescent="0.25">
      <c r="D34" s="15" t="s">
        <v>62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</row>
    <row r="35" spans="2:28" x14ac:dyDescent="0.25">
      <c r="D35" s="15" t="s">
        <v>63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</row>
    <row r="36" spans="2:28" x14ac:dyDescent="0.25">
      <c r="D36" s="18" t="s">
        <v>64</v>
      </c>
      <c r="E36" s="17">
        <f t="shared" ref="E36:AB36" si="3">SUM(E33:E35)</f>
        <v>43973.89</v>
      </c>
      <c r="F36" s="17">
        <f t="shared" si="3"/>
        <v>547.56990000000008</v>
      </c>
      <c r="G36" s="17">
        <f t="shared" si="3"/>
        <v>0</v>
      </c>
      <c r="H36" s="17">
        <f t="shared" si="3"/>
        <v>0</v>
      </c>
      <c r="I36" s="17">
        <f t="shared" si="3"/>
        <v>0</v>
      </c>
      <c r="J36" s="17">
        <f t="shared" si="3"/>
        <v>0</v>
      </c>
      <c r="K36" s="17">
        <f t="shared" si="3"/>
        <v>0</v>
      </c>
      <c r="L36" s="17">
        <f t="shared" si="3"/>
        <v>0</v>
      </c>
      <c r="M36" s="17">
        <f t="shared" si="3"/>
        <v>0</v>
      </c>
      <c r="N36" s="17">
        <f t="shared" si="3"/>
        <v>0</v>
      </c>
      <c r="O36" s="17">
        <f t="shared" si="3"/>
        <v>0</v>
      </c>
      <c r="P36" s="17">
        <f t="shared" si="3"/>
        <v>0</v>
      </c>
      <c r="Q36" s="17">
        <f t="shared" si="3"/>
        <v>0</v>
      </c>
      <c r="R36" s="17">
        <f t="shared" si="3"/>
        <v>0</v>
      </c>
      <c r="S36" s="17">
        <f t="shared" si="3"/>
        <v>0</v>
      </c>
      <c r="T36" s="17">
        <f t="shared" si="3"/>
        <v>0</v>
      </c>
      <c r="U36" s="17">
        <f t="shared" si="3"/>
        <v>0</v>
      </c>
      <c r="V36" s="17">
        <f t="shared" si="3"/>
        <v>0</v>
      </c>
      <c r="W36" s="17">
        <f t="shared" si="3"/>
        <v>0</v>
      </c>
      <c r="X36" s="17">
        <f t="shared" si="3"/>
        <v>0</v>
      </c>
      <c r="Y36" s="17">
        <f t="shared" si="3"/>
        <v>0</v>
      </c>
      <c r="Z36" s="17">
        <f t="shared" si="3"/>
        <v>0</v>
      </c>
      <c r="AA36" s="17">
        <f t="shared" si="3"/>
        <v>0</v>
      </c>
      <c r="AB36" s="17">
        <f t="shared" si="3"/>
        <v>0</v>
      </c>
    </row>
  </sheetData>
  <mergeCells count="17"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B4:B19"/>
    <mergeCell ref="C19:D19"/>
    <mergeCell ref="B20:B31"/>
    <mergeCell ref="C31:D31"/>
    <mergeCell ref="B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IVA 2019</vt:lpstr>
      <vt:lpstr>RETENCIONES 2019</vt:lpstr>
      <vt:lpstr>IVA 2020</vt:lpstr>
      <vt:lpstr>RETENCIONES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2020-03-27T17:44:22Z</dcterms:created>
  <dcterms:modified xsi:type="dcterms:W3CDTF">2020-05-22T13:37:05Z</dcterms:modified>
</cp:coreProperties>
</file>