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-2021\2021\VISACOM-2021\Fase I - Planeacion y Riesgos\3000 Conocimiento del negocio\"/>
    </mc:Choice>
  </mc:AlternateContent>
  <xr:revisionPtr revIDLastSave="0" documentId="13_ncr:1_{FA98265F-22E3-484F-A659-06BC8A0651B3}" xr6:coauthVersionLast="47" xr6:coauthVersionMax="47" xr10:uidLastSave="{00000000-0000-0000-0000-000000000000}"/>
  <bookViews>
    <workbookView xWindow="-120" yWindow="-120" windowWidth="20730" windowHeight="11160" activeTab="1" xr2:uid="{55908EA0-C5D3-47BC-94C8-438ECF59A3C0}"/>
  </bookViews>
  <sheets>
    <sheet name="BG" sheetId="1" r:id="rId1"/>
    <sheet name="ER" sheetId="2" r:id="rId2"/>
    <sheet name="Sheet3" sheetId="3" r:id="rId3"/>
  </sheets>
  <externalReferences>
    <externalReference r:id="rId4"/>
  </externalReferenc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F38" i="2" s="1"/>
  <c r="D34" i="2"/>
  <c r="D32" i="2"/>
  <c r="E32" i="2"/>
  <c r="D31" i="2"/>
  <c r="D30" i="2"/>
  <c r="D29" i="2"/>
  <c r="D26" i="2"/>
  <c r="D24" i="2"/>
  <c r="D23" i="2"/>
  <c r="D22" i="2"/>
  <c r="D21" i="2"/>
  <c r="D20" i="2"/>
  <c r="D17" i="2"/>
  <c r="D16" i="2"/>
  <c r="D15" i="2"/>
  <c r="E15" i="2" s="1"/>
  <c r="F15" i="2" s="1"/>
  <c r="D14" i="2"/>
  <c r="E54" i="1"/>
  <c r="E53" i="1"/>
  <c r="E52" i="1"/>
  <c r="E51" i="1"/>
  <c r="E50" i="1"/>
  <c r="F10" i="2"/>
  <c r="F11" i="2"/>
  <c r="F23" i="2"/>
  <c r="F26" i="2"/>
  <c r="F30" i="2"/>
  <c r="F32" i="2"/>
  <c r="F36" i="2"/>
  <c r="E37" i="2"/>
  <c r="F37" i="2" s="1"/>
  <c r="E36" i="2"/>
  <c r="E31" i="2"/>
  <c r="F31" i="2" s="1"/>
  <c r="E30" i="2"/>
  <c r="E29" i="2"/>
  <c r="F29" i="2" s="1"/>
  <c r="E24" i="2"/>
  <c r="F24" i="2" s="1"/>
  <c r="E23" i="2"/>
  <c r="E22" i="2"/>
  <c r="F22" i="2" s="1"/>
  <c r="E21" i="2"/>
  <c r="F21" i="2" s="1"/>
  <c r="E20" i="2"/>
  <c r="F20" i="2" s="1"/>
  <c r="E16" i="2"/>
  <c r="F16" i="2" s="1"/>
  <c r="E14" i="2"/>
  <c r="F14" i="2" s="1"/>
  <c r="D10" i="2"/>
  <c r="E10" i="2" s="1"/>
  <c r="D9" i="2"/>
  <c r="E9" i="2" s="1"/>
  <c r="D8" i="2"/>
  <c r="E8" i="2" s="1"/>
  <c r="L46" i="3"/>
  <c r="L42" i="3"/>
  <c r="L41" i="3"/>
  <c r="L40" i="3"/>
  <c r="L39" i="3"/>
  <c r="L38" i="3"/>
  <c r="L37" i="3"/>
  <c r="L43" i="3" s="1"/>
  <c r="L32" i="3"/>
  <c r="L29" i="3"/>
  <c r="L28" i="3"/>
  <c r="L27" i="3"/>
  <c r="L26" i="3"/>
  <c r="L25" i="3"/>
  <c r="L21" i="3"/>
  <c r="L20" i="3"/>
  <c r="L19" i="3"/>
  <c r="L18" i="3"/>
  <c r="L12" i="3"/>
  <c r="L11" i="3"/>
  <c r="L10" i="3"/>
  <c r="L9" i="3"/>
  <c r="L8" i="3"/>
  <c r="K43" i="3"/>
  <c r="J43" i="3"/>
  <c r="J44" i="3" s="1"/>
  <c r="I43" i="3"/>
  <c r="H43" i="3"/>
  <c r="H44" i="3" s="1"/>
  <c r="G43" i="3"/>
  <c r="F43" i="3"/>
  <c r="F44" i="3" s="1"/>
  <c r="E43" i="3"/>
  <c r="D43" i="3"/>
  <c r="D44" i="3" s="1"/>
  <c r="C43" i="3"/>
  <c r="K29" i="3"/>
  <c r="J29" i="3"/>
  <c r="I29" i="3"/>
  <c r="I30" i="3" s="1"/>
  <c r="H29" i="3"/>
  <c r="G29" i="3"/>
  <c r="F29" i="3"/>
  <c r="E29" i="3"/>
  <c r="E30" i="3" s="1"/>
  <c r="D29" i="3"/>
  <c r="C29" i="3"/>
  <c r="K21" i="3"/>
  <c r="J21" i="3"/>
  <c r="J22" i="3" s="1"/>
  <c r="I21" i="3"/>
  <c r="I22" i="3" s="1"/>
  <c r="H21" i="3"/>
  <c r="H22" i="3" s="1"/>
  <c r="G21" i="3"/>
  <c r="E21" i="3"/>
  <c r="E22" i="3" s="1"/>
  <c r="D21" i="3"/>
  <c r="D22" i="3" s="1"/>
  <c r="C21" i="3"/>
  <c r="F18" i="3"/>
  <c r="F21" i="3" s="1"/>
  <c r="F22" i="3" s="1"/>
  <c r="K12" i="3"/>
  <c r="K32" i="3" s="1"/>
  <c r="J12" i="3"/>
  <c r="I12" i="3"/>
  <c r="H12" i="3"/>
  <c r="G12" i="3"/>
  <c r="G22" i="3" s="1"/>
  <c r="F12" i="3"/>
  <c r="E12" i="3"/>
  <c r="D12" i="3"/>
  <c r="C12" i="3"/>
  <c r="C22" i="3" s="1"/>
  <c r="C32" i="2"/>
  <c r="C24" i="2"/>
  <c r="C17" i="2"/>
  <c r="E17" i="2" s="1"/>
  <c r="F17" i="2" s="1"/>
  <c r="C11" i="2"/>
  <c r="C26" i="2" s="1"/>
  <c r="E26" i="2" s="1"/>
  <c r="E11" i="2" l="1"/>
  <c r="F8" i="2"/>
  <c r="D11" i="2"/>
  <c r="C34" i="2"/>
  <c r="G30" i="3"/>
  <c r="K30" i="3"/>
  <c r="H32" i="3"/>
  <c r="H46" i="3" s="1"/>
  <c r="H47" i="3" s="1"/>
  <c r="H30" i="3"/>
  <c r="G44" i="3"/>
  <c r="E32" i="3"/>
  <c r="I32" i="3"/>
  <c r="L22" i="3"/>
  <c r="C30" i="3"/>
  <c r="D32" i="3"/>
  <c r="D30" i="3"/>
  <c r="C44" i="3"/>
  <c r="K44" i="3"/>
  <c r="F30" i="3"/>
  <c r="J30" i="3"/>
  <c r="E44" i="3"/>
  <c r="I44" i="3"/>
  <c r="H33" i="3"/>
  <c r="I33" i="3"/>
  <c r="I46" i="3"/>
  <c r="I47" i="3" s="1"/>
  <c r="L30" i="3"/>
  <c r="L44" i="3"/>
  <c r="D46" i="3"/>
  <c r="D47" i="3" s="1"/>
  <c r="D33" i="3"/>
  <c r="E46" i="3"/>
  <c r="E47" i="3" s="1"/>
  <c r="E33" i="3"/>
  <c r="K33" i="3"/>
  <c r="K46" i="3"/>
  <c r="K47" i="3" s="1"/>
  <c r="K22" i="3"/>
  <c r="C32" i="3"/>
  <c r="G32" i="3"/>
  <c r="J32" i="3"/>
  <c r="F32" i="3"/>
  <c r="C38" i="2" l="1"/>
  <c r="E34" i="2"/>
  <c r="F34" i="2" s="1"/>
  <c r="L33" i="3"/>
  <c r="J33" i="3"/>
  <c r="J46" i="3"/>
  <c r="J47" i="3" s="1"/>
  <c r="G46" i="3"/>
  <c r="G47" i="3" s="1"/>
  <c r="G33" i="3"/>
  <c r="F33" i="3"/>
  <c r="F46" i="3"/>
  <c r="F47" i="3" s="1"/>
  <c r="C46" i="3"/>
  <c r="C47" i="3" s="1"/>
  <c r="C33" i="3"/>
  <c r="L47" i="3" l="1"/>
  <c r="E12" i="1" l="1"/>
  <c r="C55" i="1"/>
  <c r="D54" i="1"/>
  <c r="B53" i="1"/>
  <c r="D53" i="1" s="1"/>
  <c r="D52" i="1"/>
  <c r="D51" i="1"/>
  <c r="D50" i="1"/>
  <c r="B49" i="1"/>
  <c r="D49" i="1" s="1"/>
  <c r="E49" i="1" s="1"/>
  <c r="B48" i="1"/>
  <c r="C44" i="1"/>
  <c r="B43" i="1"/>
  <c r="D43" i="1" s="1"/>
  <c r="E43" i="1" s="1"/>
  <c r="B42" i="1"/>
  <c r="D42" i="1" s="1"/>
  <c r="E42" i="1" s="1"/>
  <c r="C39" i="1"/>
  <c r="C45" i="1" s="1"/>
  <c r="B38" i="1"/>
  <c r="D38" i="1" s="1"/>
  <c r="B37" i="1"/>
  <c r="D37" i="1" s="1"/>
  <c r="E37" i="1" s="1"/>
  <c r="B36" i="1"/>
  <c r="D36" i="1" s="1"/>
  <c r="E36" i="1" s="1"/>
  <c r="B35" i="1"/>
  <c r="D35" i="1" s="1"/>
  <c r="E35" i="1" s="1"/>
  <c r="B34" i="1"/>
  <c r="D34" i="1" s="1"/>
  <c r="E34" i="1" s="1"/>
  <c r="B33" i="1"/>
  <c r="D33" i="1" s="1"/>
  <c r="E33" i="1" s="1"/>
  <c r="B26" i="1"/>
  <c r="D26" i="1" s="1"/>
  <c r="E26" i="1" s="1"/>
  <c r="C25" i="1"/>
  <c r="C27" i="1" s="1"/>
  <c r="B24" i="1"/>
  <c r="D24" i="1" s="1"/>
  <c r="E24" i="1" s="1"/>
  <c r="B23" i="1"/>
  <c r="D23" i="1" s="1"/>
  <c r="E23" i="1" s="1"/>
  <c r="B22" i="1"/>
  <c r="D22" i="1" s="1"/>
  <c r="E22" i="1" s="1"/>
  <c r="B21" i="1"/>
  <c r="D21" i="1" s="1"/>
  <c r="E21" i="1" s="1"/>
  <c r="B20" i="1"/>
  <c r="D20" i="1" s="1"/>
  <c r="E20" i="1" s="1"/>
  <c r="B19" i="1"/>
  <c r="C16" i="1"/>
  <c r="B15" i="1"/>
  <c r="D15" i="1" s="1"/>
  <c r="E15" i="1" s="1"/>
  <c r="B14" i="1"/>
  <c r="D14" i="1" s="1"/>
  <c r="E14" i="1" s="1"/>
  <c r="B13" i="1"/>
  <c r="D13" i="1" s="1"/>
  <c r="E13" i="1" s="1"/>
  <c r="D12" i="1"/>
  <c r="B11" i="1"/>
  <c r="D11" i="1" s="1"/>
  <c r="E11" i="1" s="1"/>
  <c r="B10" i="1"/>
  <c r="D10" i="1" s="1"/>
  <c r="E10" i="1" s="1"/>
  <c r="B9" i="1"/>
  <c r="B8" i="1"/>
  <c r="D8" i="1" s="1"/>
  <c r="E8" i="1" s="1"/>
  <c r="C29" i="1" l="1"/>
  <c r="B16" i="1"/>
  <c r="D39" i="1"/>
  <c r="E39" i="1" s="1"/>
  <c r="B25" i="1"/>
  <c r="B27" i="1" s="1"/>
  <c r="B29" i="1" s="1"/>
  <c r="D19" i="1"/>
  <c r="D44" i="1"/>
  <c r="E44" i="1" s="1"/>
  <c r="B55" i="1"/>
  <c r="B39" i="1"/>
  <c r="B44" i="1"/>
  <c r="D9" i="1"/>
  <c r="D48" i="1"/>
  <c r="C57" i="1"/>
  <c r="D55" i="1" l="1"/>
  <c r="E55" i="1" s="1"/>
  <c r="E48" i="1"/>
  <c r="D16" i="1"/>
  <c r="E16" i="1" s="1"/>
  <c r="E9" i="1"/>
  <c r="D25" i="1"/>
  <c r="E19" i="1"/>
  <c r="D45" i="1"/>
  <c r="E45" i="1" s="1"/>
  <c r="D57" i="1"/>
  <c r="E57" i="1" s="1"/>
  <c r="B45" i="1"/>
  <c r="B57" i="1" s="1"/>
  <c r="B59" i="1" s="1"/>
  <c r="C59" i="1"/>
  <c r="D27" i="1" l="1"/>
  <c r="E27" i="1" s="1"/>
  <c r="E25" i="1"/>
  <c r="D29" i="1" l="1"/>
  <c r="D59" i="1" l="1"/>
  <c r="E29" i="1"/>
</calcChain>
</file>

<file path=xl/sharedStrings.xml><?xml version="1.0" encoding="utf-8"?>
<sst xmlns="http://schemas.openxmlformats.org/spreadsheetml/2006/main" count="210" uniqueCount="152">
  <si>
    <t>VISACOM S.A.</t>
  </si>
  <si>
    <t>(us$ dolares )</t>
  </si>
  <si>
    <t>ACTIVO</t>
  </si>
  <si>
    <t>Septiembre-2021</t>
  </si>
  <si>
    <t>%</t>
  </si>
  <si>
    <t>Diciembre-2020</t>
  </si>
  <si>
    <t>Variacion</t>
  </si>
  <si>
    <t>ACTIVO CORRIENTE</t>
  </si>
  <si>
    <t xml:space="preserve">   CAJA Y BANCOS</t>
  </si>
  <si>
    <t xml:space="preserve">   CUENTAS POR COBRAR CLIENTES</t>
  </si>
  <si>
    <t xml:space="preserve">   OTRAS CUENTAS X COBRAR </t>
  </si>
  <si>
    <t xml:space="preserve">   INVENTARIOS MOBILIARIO EVENTOS</t>
  </si>
  <si>
    <t xml:space="preserve">   EVENTOS EN CURSO</t>
  </si>
  <si>
    <t xml:space="preserve">   CREDITO TRIBUT. A/F EMPRESA(IVA)</t>
  </si>
  <si>
    <t xml:space="preserve">   CREDITO TRIBUT. A/F EMPRESA(I,RENTA.)</t>
  </si>
  <si>
    <t xml:space="preserve">   OTROS GASTOS ANTICIPADOS-SEGUROS</t>
  </si>
  <si>
    <t>TOTAL ACTIVO CORRIENTE</t>
  </si>
  <si>
    <t xml:space="preserve"> </t>
  </si>
  <si>
    <t>PROPIEDADES Y EQUIPOS</t>
  </si>
  <si>
    <t xml:space="preserve">   INSTALACIONES</t>
  </si>
  <si>
    <t xml:space="preserve">   MUEBLES Y ENSERES</t>
  </si>
  <si>
    <t xml:space="preserve">   EQUIPOS DE PROYECCION</t>
  </si>
  <si>
    <t xml:space="preserve">   EQUIPOS DE COMPUTACION Y SOFTWARE</t>
  </si>
  <si>
    <t xml:space="preserve">   VEHICULOS</t>
  </si>
  <si>
    <t xml:space="preserve">   OTROS ACTIVOS</t>
  </si>
  <si>
    <t xml:space="preserve">   (-)DEPRECIACION ACUMULADA</t>
  </si>
  <si>
    <t>TOTAL PROPIEDADES Y EQUIPOS</t>
  </si>
  <si>
    <t>TOTAL DEL ACTIVO</t>
  </si>
  <si>
    <t>PASIVO</t>
  </si>
  <si>
    <t>PASIVO CORRIENTE</t>
  </si>
  <si>
    <t xml:space="preserve">   PROVEEDORES LOCALES</t>
  </si>
  <si>
    <t xml:space="preserve">   OBLIGACIONES BANCARIAS T/C</t>
  </si>
  <si>
    <t xml:space="preserve">   PRESTAMOS DE ACCIONIST CP.</t>
  </si>
  <si>
    <t xml:space="preserve">   OBLIGACIONES FISCALES</t>
  </si>
  <si>
    <t xml:space="preserve">   NOMINAS Y BENEFICIOS DEL PERSONAL,IESS</t>
  </si>
  <si>
    <t xml:space="preserve">   15% PARTICIPACION DE TRABAJADORES</t>
  </si>
  <si>
    <t>TOTAL PASIVO CORRIENTE</t>
  </si>
  <si>
    <t>PASIVO LARGO PLAZO</t>
  </si>
  <si>
    <t xml:space="preserve">   PRESTAMOS DE ACCIONIST.Y RELACIONADOS</t>
  </si>
  <si>
    <t xml:space="preserve">   PROVISIONES DE JUBILACION PAT. Y DESAHUCIO</t>
  </si>
  <si>
    <t>TOTAL PASIVO L.P.</t>
  </si>
  <si>
    <t>TOTAL PASIVO</t>
  </si>
  <si>
    <t>PATRIMONIO</t>
  </si>
  <si>
    <t xml:space="preserve">    CAPITAL SUSCRITO</t>
  </si>
  <si>
    <t xml:space="preserve">     RESERVA LEGAL</t>
  </si>
  <si>
    <t xml:space="preserve">     RESERVA FACULTATIVA</t>
  </si>
  <si>
    <t xml:space="preserve">     RESULTADOS ACUMULADOS</t>
  </si>
  <si>
    <t xml:space="preserve">     SUPERAVIT POR REAVALUO</t>
  </si>
  <si>
    <t xml:space="preserve">    (-) PERDIDAS ACUMULADAS</t>
  </si>
  <si>
    <t xml:space="preserve">    UTILIDAD(PERDIDA) PTE. EJERCICIO</t>
  </si>
  <si>
    <t>TOTAL PATRIMONIO</t>
  </si>
  <si>
    <t>TOTAL DEL PASIVO Y PATRIMONIO</t>
  </si>
  <si>
    <t>REVISION ANALITICA PRELIMINAR</t>
  </si>
  <si>
    <t>Al 31 de diciembre del 2021</t>
  </si>
  <si>
    <t>Explicacion de principales variaciones</t>
  </si>
  <si>
    <t>us$ dolares</t>
  </si>
  <si>
    <t>4</t>
  </si>
  <si>
    <t>Ingresos</t>
  </si>
  <si>
    <t>Ene-Sep.2021</t>
  </si>
  <si>
    <t>4.1</t>
  </si>
  <si>
    <t>Ingresos de Actividades Ordinarias</t>
  </si>
  <si>
    <t>4.2</t>
  </si>
  <si>
    <t>Otros Ingresos de Actividades Ordinarias</t>
  </si>
  <si>
    <t>4.3</t>
  </si>
  <si>
    <t>Otros Ingresos Financieros</t>
  </si>
  <si>
    <t>Total ingresos</t>
  </si>
  <si>
    <t>5</t>
  </si>
  <si>
    <t xml:space="preserve">Costos </t>
  </si>
  <si>
    <t>5.1.1</t>
  </si>
  <si>
    <t>Costo de Personal Cuentas</t>
  </si>
  <si>
    <t>5.1.2</t>
  </si>
  <si>
    <t>Costo de Personal Diseño</t>
  </si>
  <si>
    <t>5.1.3</t>
  </si>
  <si>
    <t>Costo de Personal Supervision</t>
  </si>
  <si>
    <t>Total Costos de Personal</t>
  </si>
  <si>
    <t>Costos Directos de Produccion</t>
  </si>
  <si>
    <t>5.1.4</t>
  </si>
  <si>
    <t>Costo de Personal Externo</t>
  </si>
  <si>
    <t>5.1.5</t>
  </si>
  <si>
    <t>Costo de Logistica</t>
  </si>
  <si>
    <t>5.1.6</t>
  </si>
  <si>
    <t>Costo de Diseño</t>
  </si>
  <si>
    <t>5.1.7</t>
  </si>
  <si>
    <t>Costos Directos de Producción</t>
  </si>
  <si>
    <t>Total Costos Directos</t>
  </si>
  <si>
    <t>Utilidad (Perdida) bruta</t>
  </si>
  <si>
    <t>5.2</t>
  </si>
  <si>
    <t>Gastos</t>
  </si>
  <si>
    <t>5.2.1.1</t>
  </si>
  <si>
    <t>Ventas</t>
  </si>
  <si>
    <t>5.2.1.2</t>
  </si>
  <si>
    <t>Administrativos</t>
  </si>
  <si>
    <t>5.2.1.3</t>
  </si>
  <si>
    <t>Gastos Financieros</t>
  </si>
  <si>
    <t>Total Gastos</t>
  </si>
  <si>
    <t>Utilidad (Perdida) antes de Part.e I.Rta</t>
  </si>
  <si>
    <t>15% Participacion Trabajadores</t>
  </si>
  <si>
    <t>Impuesto a la Renta</t>
  </si>
  <si>
    <t>Utilidad (Perdida) Neta</t>
  </si>
  <si>
    <t>Real</t>
  </si>
  <si>
    <t>La caja disminuye por las pérdidas operativas del negocio, las cuales incluyen el pago de indemnizaciones a cinco trabajadores despedidos por un importe de US$40 mil. Tambien se utilizaron fondos de caja para el pago de préstamos de Accionistas por US$39 mil.</t>
  </si>
  <si>
    <t>Estado de Resultados</t>
  </si>
  <si>
    <t>Desde el 01/01/2020 hasta el 31/10/2020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</si>
  <si>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</si>
  <si>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</si>
  <si>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</si>
  <si>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</si>
  <si>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</si>
  <si>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</si>
  <si>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</si>
  <si>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</si>
  <si>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</si>
  <si>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</t>
  </si>
  <si>
    <t>4.4</t>
  </si>
  <si>
    <t>Ingreso de Actividades no Ordinarias</t>
  </si>
  <si>
    <t>Total Ingresos</t>
  </si>
  <si>
    <t>% Ingresos</t>
  </si>
  <si>
    <t>5.1</t>
  </si>
  <si>
    <t>Costos de Pesonal</t>
  </si>
  <si>
    <t>Total costos de personal</t>
  </si>
  <si>
    <t>% Costo de personal vs ingresos</t>
  </si>
  <si>
    <t>total costos directos</t>
  </si>
  <si>
    <t>% Costo directos vs ingresos</t>
  </si>
  <si>
    <t>Utilidad bruta</t>
  </si>
  <si>
    <t>%Utilidad bruta vs Ingresos</t>
  </si>
  <si>
    <t>Administrativos Roles</t>
  </si>
  <si>
    <t>Administrativos Gastos grales</t>
  </si>
  <si>
    <t>Administrativos Deprec. Y Amortiz</t>
  </si>
  <si>
    <t>Impuesto Renta y Partic.Trabaj.</t>
  </si>
  <si>
    <t>total gastos administrativos</t>
  </si>
  <si>
    <t>% Costo administ.vs ingresos</t>
  </si>
  <si>
    <t>Utilidad o (Pérdida)</t>
  </si>
  <si>
    <t>Ene-Sep 2020</t>
  </si>
  <si>
    <t>Variación US$</t>
  </si>
  <si>
    <t xml:space="preserve">Disminución en el nivel de cuentas por cobrar como consecuencia de la menor venta del periodo, la cual se redujo en 77% </t>
  </si>
  <si>
    <t>Amortización del saldo a dic-20. La política contable de la empresa es registrar el saldo de "eventos en curso" en diciembre de caja ejercicio.</t>
  </si>
  <si>
    <t>En ab-21 se recibió n/c del SRI por devolución de IVA correspondiente al ejericio 2019 por US$56 mil.</t>
  </si>
  <si>
    <t>La variación corresponde al gasto de depreciación del período</t>
  </si>
  <si>
    <t>Los activos corrientes disminuyen como consecuencia de la baja en caja y bancos, cuentas por cobrar, y el crédito tributario IVA a favor de la empresa.</t>
  </si>
  <si>
    <t>Reducción en el nivel de activos totales como consecuencia de la baja en los activos corrientes</t>
  </si>
  <si>
    <t>Disminución en el nivel de pasivos como consecuencia de la baja en el nivel de actividad (ingresos) del negocio.</t>
  </si>
  <si>
    <t>Disminución como consecuencia de pagos de préstamos de accionistas por US$40 mil y disminución en los otros pasivos corrientes, principalmente proveedores.</t>
  </si>
  <si>
    <t>Variación corresponde a la pérdida del oresente período</t>
  </si>
  <si>
    <t>Por transferencia del resultado del 2020 a la cuenta de pérdidas acumuladas</t>
  </si>
  <si>
    <t>Reducción del patrimonio como consecuencia de las pérdidas del presente período</t>
  </si>
  <si>
    <t>En el 2021 se cancelaron US$45 mil a Accionistas por préstamos efectuados en anios anteriores; US$40 mil afecta los préstamos a corto plazo y US$5 mil a las deudas a largo plazo.</t>
  </si>
  <si>
    <t>Hasta sep-21 no se ha registrado la amortización del mobiliario para eventos, lo que generalmente se contabiliza al cierre del periodo.</t>
  </si>
  <si>
    <t>Pagos de indemnizaciones a trabajadores por US$12 mil se han registrado hasta sep-21 y se encuentra pendiente de contabilizar la provisión del 2021, lo que se realiza al cierre del período en base al estudio actuarial.</t>
  </si>
  <si>
    <t>Explicación de principales variaciones</t>
  </si>
  <si>
    <t>Como consecuencia de las restricciones causadas por la pandemia de covid-19, los clientes de Visacom que son principalmente companias grandes que efectuan campanas masivas de marketing, han reducido sus presupuestos de publicidad lo que a su vez ha originado una disminución en los ingresos de la empresa. La facturación promedio mensual a sep-21 es de US$25 mil en comparación con US$110 mil en el anio anterior. Los principales clientes que redujeron su actividad fueron: Dinadec -US$627 mil y Banco Guayaquil -US$200 mil.</t>
  </si>
  <si>
    <t>No se provisiona por tener pérdidas</t>
  </si>
  <si>
    <t>Al final del ejercicio se contabiliza la provisión del gasto de impuesto a la renta, dependiendo del resultado del periodo.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</si>
</sst>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 Narrow"/>
      <family val="2"/>
    </font>
    <font>
      <u/>
      <sz val="12"/>
      <name val="Arial"/>
      <family val="2"/>
    </font>
    <font>
      <u/>
      <sz val="12"/>
      <color theme="1"/>
      <name val="Arial Narrow"/>
      <family val="2"/>
    </font>
    <font>
      <sz val="22"/>
      <name val="Broadway"/>
      <family val="5"/>
    </font>
    <font>
      <sz val="11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u/>
      <sz val="11"/>
      <name val="Century Gothic"/>
      <family val="2"/>
    </font>
    <font>
      <sz val="11"/>
      <name val="Century Gothic"/>
      <family val="2"/>
    </font>
    <font>
      <sz val="11"/>
      <color indexed="8"/>
      <name val="Ebrima"/>
    </font>
    <font>
      <u/>
      <sz val="11"/>
      <name val="Arial Narrow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22"/>
      <name val="Broadway"/>
      <family val="5"/>
    </font>
    <font>
      <b/>
      <u/>
      <sz val="10"/>
      <name val="Century Gothic"/>
      <family val="2"/>
    </font>
    <font>
      <u/>
      <sz val="10"/>
      <name val="Arial"/>
      <family val="2"/>
    </font>
    <font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/>
    <xf numFmtId="4" fontId="8" fillId="0" borderId="0" xfId="0" applyNumberFormat="1" applyFont="1" applyAlignment="1">
      <alignment horizontal="center"/>
    </xf>
    <xf numFmtId="4" fontId="7" fillId="0" borderId="0" xfId="0" applyNumberFormat="1" applyFont="1"/>
    <xf numFmtId="4" fontId="7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1" xfId="0" applyNumberFormat="1" applyFont="1" applyBorder="1"/>
    <xf numFmtId="3" fontId="4" fillId="0" borderId="0" xfId="0" applyNumberFormat="1" applyFont="1"/>
    <xf numFmtId="3" fontId="4" fillId="0" borderId="2" xfId="0" applyNumberFormat="1" applyFont="1" applyBorder="1"/>
    <xf numFmtId="3" fontId="4" fillId="0" borderId="3" xfId="0" applyNumberFormat="1" applyFont="1" applyBorder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center"/>
    </xf>
    <xf numFmtId="165" fontId="3" fillId="0" borderId="0" xfId="1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3" fontId="16" fillId="0" borderId="0" xfId="0" applyNumberFormat="1" applyFont="1"/>
    <xf numFmtId="3" fontId="16" fillId="0" borderId="3" xfId="0" applyNumberFormat="1" applyFont="1" applyBorder="1"/>
    <xf numFmtId="3" fontId="17" fillId="0" borderId="0" xfId="0" applyNumberFormat="1" applyFont="1"/>
    <xf numFmtId="3" fontId="12" fillId="0" borderId="0" xfId="0" applyNumberFormat="1" applyFont="1"/>
    <xf numFmtId="3" fontId="17" fillId="0" borderId="2" xfId="0" applyNumberFormat="1" applyFont="1" applyBorder="1"/>
    <xf numFmtId="0" fontId="12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4" fontId="19" fillId="0" borderId="0" xfId="0" applyNumberFormat="1" applyFont="1"/>
    <xf numFmtId="4" fontId="19" fillId="0" borderId="3" xfId="0" applyNumberFormat="1" applyFont="1" applyBorder="1"/>
    <xf numFmtId="164" fontId="14" fillId="0" borderId="0" xfId="0" applyNumberFormat="1" applyFont="1"/>
    <xf numFmtId="0" fontId="20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2" fillId="0" borderId="0" xfId="0" applyFont="1"/>
    <xf numFmtId="164" fontId="19" fillId="0" borderId="0" xfId="0" applyNumberFormat="1" applyFont="1"/>
    <xf numFmtId="4" fontId="14" fillId="0" borderId="0" xfId="0" applyNumberFormat="1" applyFont="1"/>
    <xf numFmtId="4" fontId="19" fillId="0" borderId="4" xfId="0" applyNumberFormat="1" applyFont="1" applyBorder="1"/>
    <xf numFmtId="0" fontId="23" fillId="0" borderId="0" xfId="0" applyFont="1" applyAlignment="1">
      <alignment horizontal="center"/>
    </xf>
    <xf numFmtId="0" fontId="7" fillId="0" borderId="0" xfId="0" applyFont="1" applyAlignment="1">
      <alignment vertical="top"/>
    </xf>
    <xf numFmtId="3" fontId="7" fillId="0" borderId="0" xfId="0" applyNumberFormat="1" applyFont="1" applyAlignment="1">
      <alignment vertical="top"/>
    </xf>
    <xf numFmtId="165" fontId="3" fillId="0" borderId="0" xfId="1" applyNumberFormat="1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3" fontId="7" fillId="0" borderId="1" xfId="0" applyNumberFormat="1" applyFont="1" applyBorder="1" applyAlignment="1">
      <alignment vertical="center"/>
    </xf>
    <xf numFmtId="0" fontId="24" fillId="0" borderId="0" xfId="0" applyFont="1" applyAlignment="1">
      <alignment horizontal="center"/>
    </xf>
    <xf numFmtId="3" fontId="16" fillId="0" borderId="0" xfId="0" applyNumberFormat="1" applyFont="1" applyAlignment="1">
      <alignment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2" fillId="0" borderId="0" xfId="0" applyFont="1" applyAlignment="1">
      <alignment vertical="top"/>
    </xf>
    <xf numFmtId="0" fontId="12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VISACOM-2021/2021/VISACOM-2021/Fase%20I%20-%20Planeacion%20y%20Riesgos/4900%20Representaciones%20de%20la%20gerencia/Estados%20financieros/VISACOMbalancSEPal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Anexos"/>
      <sheetName val="ConciliaBcos ok"/>
      <sheetName val="BolivarianoAhorros"/>
      <sheetName val="CxP accionistas ok"/>
      <sheetName val="CarteraClientesDetalle ok"/>
      <sheetName val="CarterProveed  ok"/>
      <sheetName val="Patrimonio"/>
      <sheetName val="Activosok"/>
      <sheetName val="Seguros"/>
      <sheetName val="arriendos"/>
      <sheetName val="Otros GastosPers"/>
    </sheetNames>
    <sheetDataSet>
      <sheetData sheetId="0"/>
      <sheetData sheetId="1">
        <row r="12">
          <cell r="D12">
            <v>243715.58</v>
          </cell>
        </row>
        <row r="16">
          <cell r="D16">
            <v>10292.379999999999</v>
          </cell>
        </row>
        <row r="33">
          <cell r="D33">
            <v>9865.77</v>
          </cell>
        </row>
        <row r="39">
          <cell r="D39">
            <v>35946.9</v>
          </cell>
        </row>
        <row r="44">
          <cell r="D44">
            <v>79469.22</v>
          </cell>
        </row>
        <row r="51">
          <cell r="D51">
            <v>57910.32</v>
          </cell>
        </row>
        <row r="56">
          <cell r="D56">
            <v>16779.07</v>
          </cell>
        </row>
        <row r="60">
          <cell r="D60">
            <v>3197.25</v>
          </cell>
        </row>
        <row r="61">
          <cell r="D61">
            <v>51143.62</v>
          </cell>
        </row>
        <row r="62">
          <cell r="D62">
            <v>81035.070000000007</v>
          </cell>
        </row>
        <row r="63">
          <cell r="D63">
            <v>36913.800000000003</v>
          </cell>
        </row>
        <row r="64">
          <cell r="D64">
            <v>96428.57</v>
          </cell>
        </row>
        <row r="65">
          <cell r="D65">
            <v>534.76</v>
          </cell>
        </row>
        <row r="66">
          <cell r="D66">
            <v>3865</v>
          </cell>
        </row>
        <row r="68">
          <cell r="D68">
            <v>-184673.31</v>
          </cell>
        </row>
        <row r="75">
          <cell r="D75">
            <v>7016.02</v>
          </cell>
        </row>
        <row r="80">
          <cell r="D80">
            <v>2721.98</v>
          </cell>
        </row>
        <row r="90">
          <cell r="D90">
            <v>697.81000000000006</v>
          </cell>
        </row>
        <row r="98">
          <cell r="C98">
            <v>0</v>
          </cell>
        </row>
        <row r="105">
          <cell r="D105">
            <v>16632.609999999997</v>
          </cell>
        </row>
        <row r="108">
          <cell r="E108">
            <v>85155.54</v>
          </cell>
        </row>
        <row r="112">
          <cell r="E112">
            <v>110455.54</v>
          </cell>
        </row>
        <row r="113">
          <cell r="E113">
            <v>8242.2100000000009</v>
          </cell>
        </row>
        <row r="125">
          <cell r="D125">
            <v>38373</v>
          </cell>
        </row>
      </sheetData>
      <sheetData sheetId="2"/>
      <sheetData sheetId="3"/>
      <sheetData sheetId="4"/>
      <sheetData sheetId="5"/>
      <sheetData sheetId="6"/>
      <sheetData sheetId="7">
        <row r="60">
          <cell r="C60">
            <v>20000</v>
          </cell>
          <cell r="D60">
            <v>10000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CFE3-5ABC-4D59-AD96-DA58D378F341}">
  <dimension ref="A1:F67"/>
  <sheetViews>
    <sheetView workbookViewId="0">
      <pane ySplit="6" topLeftCell="A36" activePane="bottomLeft" state="frozen"/>
      <selection pane="bottomLeft" activeCell="F41" sqref="F41"/>
    </sheetView>
  </sheetViews>
  <sheetFormatPr defaultRowHeight="15" x14ac:dyDescent="0.2"/>
  <cols>
    <col min="1" max="1" width="58.7109375" style="5" customWidth="1"/>
    <col min="2" max="2" width="15.85546875" style="4" bestFit="1" customWidth="1"/>
    <col min="3" max="3" width="14.7109375" style="5" bestFit="1" customWidth="1"/>
    <col min="4" max="4" width="10.28515625" style="5" bestFit="1" customWidth="1"/>
    <col min="5" max="5" width="8" style="5" bestFit="1" customWidth="1"/>
    <col min="6" max="6" width="67.5703125" style="5" customWidth="1"/>
    <col min="7" max="253" width="11.42578125" style="5" customWidth="1"/>
    <col min="254" max="254" width="35.7109375" style="5" customWidth="1"/>
    <col min="255" max="255" width="5.140625" style="5" customWidth="1"/>
    <col min="256" max="256" width="12.5703125" style="5" customWidth="1"/>
    <col min="257" max="257" width="4.5703125" style="5" customWidth="1"/>
    <col min="258" max="258" width="12" style="5" customWidth="1"/>
    <col min="259" max="259" width="4.85546875" style="5" bestFit="1" customWidth="1"/>
    <col min="260" max="260" width="12.7109375" style="5" customWidth="1"/>
    <col min="261" max="509" width="11.42578125" style="5" customWidth="1"/>
    <col min="510" max="510" width="35.7109375" style="5" customWidth="1"/>
    <col min="511" max="511" width="5.140625" style="5" customWidth="1"/>
    <col min="512" max="512" width="12.5703125" style="5" customWidth="1"/>
    <col min="513" max="513" width="4.5703125" style="5" customWidth="1"/>
    <col min="514" max="514" width="12" style="5" customWidth="1"/>
    <col min="515" max="515" width="4.85546875" style="5" bestFit="1" customWidth="1"/>
    <col min="516" max="516" width="12.7109375" style="5" customWidth="1"/>
    <col min="517" max="765" width="11.42578125" style="5" customWidth="1"/>
    <col min="766" max="766" width="35.7109375" style="5" customWidth="1"/>
    <col min="767" max="767" width="5.140625" style="5" customWidth="1"/>
    <col min="768" max="768" width="12.5703125" style="5" customWidth="1"/>
    <col min="769" max="769" width="4.5703125" style="5" customWidth="1"/>
    <col min="770" max="770" width="12" style="5" customWidth="1"/>
    <col min="771" max="771" width="4.85546875" style="5" bestFit="1" customWidth="1"/>
    <col min="772" max="772" width="12.7109375" style="5" customWidth="1"/>
    <col min="773" max="1021" width="11.42578125" style="5" customWidth="1"/>
    <col min="1022" max="1022" width="35.7109375" style="5" customWidth="1"/>
    <col min="1023" max="1023" width="5.140625" style="5" customWidth="1"/>
    <col min="1024" max="1024" width="12.5703125" style="5" customWidth="1"/>
    <col min="1025" max="1025" width="4.5703125" style="5" customWidth="1"/>
    <col min="1026" max="1026" width="12" style="5" customWidth="1"/>
    <col min="1027" max="1027" width="4.85546875" style="5" bestFit="1" customWidth="1"/>
    <col min="1028" max="1028" width="12.7109375" style="5" customWidth="1"/>
    <col min="1029" max="1277" width="11.42578125" style="5" customWidth="1"/>
    <col min="1278" max="1278" width="35.7109375" style="5" customWidth="1"/>
    <col min="1279" max="1279" width="5.140625" style="5" customWidth="1"/>
    <col min="1280" max="1280" width="12.5703125" style="5" customWidth="1"/>
    <col min="1281" max="1281" width="4.5703125" style="5" customWidth="1"/>
    <col min="1282" max="1282" width="12" style="5" customWidth="1"/>
    <col min="1283" max="1283" width="4.85546875" style="5" bestFit="1" customWidth="1"/>
    <col min="1284" max="1284" width="12.7109375" style="5" customWidth="1"/>
    <col min="1285" max="1533" width="11.42578125" style="5" customWidth="1"/>
    <col min="1534" max="1534" width="35.7109375" style="5" customWidth="1"/>
    <col min="1535" max="1535" width="5.140625" style="5" customWidth="1"/>
    <col min="1536" max="1536" width="12.5703125" style="5" customWidth="1"/>
    <col min="1537" max="1537" width="4.5703125" style="5" customWidth="1"/>
    <col min="1538" max="1538" width="12" style="5" customWidth="1"/>
    <col min="1539" max="1539" width="4.85546875" style="5" bestFit="1" customWidth="1"/>
    <col min="1540" max="1540" width="12.7109375" style="5" customWidth="1"/>
    <col min="1541" max="1789" width="11.42578125" style="5" customWidth="1"/>
    <col min="1790" max="1790" width="35.7109375" style="5" customWidth="1"/>
    <col min="1791" max="1791" width="5.140625" style="5" customWidth="1"/>
    <col min="1792" max="1792" width="12.5703125" style="5" customWidth="1"/>
    <col min="1793" max="1793" width="4.5703125" style="5" customWidth="1"/>
    <col min="1794" max="1794" width="12" style="5" customWidth="1"/>
    <col min="1795" max="1795" width="4.85546875" style="5" bestFit="1" customWidth="1"/>
    <col min="1796" max="1796" width="12.7109375" style="5" customWidth="1"/>
    <col min="1797" max="2045" width="11.42578125" style="5" customWidth="1"/>
    <col min="2046" max="2046" width="35.7109375" style="5" customWidth="1"/>
    <col min="2047" max="2047" width="5.140625" style="5" customWidth="1"/>
    <col min="2048" max="2048" width="12.5703125" style="5" customWidth="1"/>
    <col min="2049" max="2049" width="4.5703125" style="5" customWidth="1"/>
    <col min="2050" max="2050" width="12" style="5" customWidth="1"/>
    <col min="2051" max="2051" width="4.85546875" style="5" bestFit="1" customWidth="1"/>
    <col min="2052" max="2052" width="12.7109375" style="5" customWidth="1"/>
    <col min="2053" max="2301" width="11.42578125" style="5" customWidth="1"/>
    <col min="2302" max="2302" width="35.7109375" style="5" customWidth="1"/>
    <col min="2303" max="2303" width="5.140625" style="5" customWidth="1"/>
    <col min="2304" max="2304" width="12.5703125" style="5" customWidth="1"/>
    <col min="2305" max="2305" width="4.5703125" style="5" customWidth="1"/>
    <col min="2306" max="2306" width="12" style="5" customWidth="1"/>
    <col min="2307" max="2307" width="4.85546875" style="5" bestFit="1" customWidth="1"/>
    <col min="2308" max="2308" width="12.7109375" style="5" customWidth="1"/>
    <col min="2309" max="2557" width="11.42578125" style="5" customWidth="1"/>
    <col min="2558" max="2558" width="35.7109375" style="5" customWidth="1"/>
    <col min="2559" max="2559" width="5.140625" style="5" customWidth="1"/>
    <col min="2560" max="2560" width="12.5703125" style="5" customWidth="1"/>
    <col min="2561" max="2561" width="4.5703125" style="5" customWidth="1"/>
    <col min="2562" max="2562" width="12" style="5" customWidth="1"/>
    <col min="2563" max="2563" width="4.85546875" style="5" bestFit="1" customWidth="1"/>
    <col min="2564" max="2564" width="12.7109375" style="5" customWidth="1"/>
    <col min="2565" max="2813" width="11.42578125" style="5" customWidth="1"/>
    <col min="2814" max="2814" width="35.7109375" style="5" customWidth="1"/>
    <col min="2815" max="2815" width="5.140625" style="5" customWidth="1"/>
    <col min="2816" max="2816" width="12.5703125" style="5" customWidth="1"/>
    <col min="2817" max="2817" width="4.5703125" style="5" customWidth="1"/>
    <col min="2818" max="2818" width="12" style="5" customWidth="1"/>
    <col min="2819" max="2819" width="4.85546875" style="5" bestFit="1" customWidth="1"/>
    <col min="2820" max="2820" width="12.7109375" style="5" customWidth="1"/>
    <col min="2821" max="3069" width="11.42578125" style="5" customWidth="1"/>
    <col min="3070" max="3070" width="35.7109375" style="5" customWidth="1"/>
    <col min="3071" max="3071" width="5.140625" style="5" customWidth="1"/>
    <col min="3072" max="3072" width="12.5703125" style="5" customWidth="1"/>
    <col min="3073" max="3073" width="4.5703125" style="5" customWidth="1"/>
    <col min="3074" max="3074" width="12" style="5" customWidth="1"/>
    <col min="3075" max="3075" width="4.85546875" style="5" bestFit="1" customWidth="1"/>
    <col min="3076" max="3076" width="12.7109375" style="5" customWidth="1"/>
    <col min="3077" max="3325" width="11.42578125" style="5" customWidth="1"/>
    <col min="3326" max="3326" width="35.7109375" style="5" customWidth="1"/>
    <col min="3327" max="3327" width="5.140625" style="5" customWidth="1"/>
    <col min="3328" max="3328" width="12.5703125" style="5" customWidth="1"/>
    <col min="3329" max="3329" width="4.5703125" style="5" customWidth="1"/>
    <col min="3330" max="3330" width="12" style="5" customWidth="1"/>
    <col min="3331" max="3331" width="4.85546875" style="5" bestFit="1" customWidth="1"/>
    <col min="3332" max="3332" width="12.7109375" style="5" customWidth="1"/>
    <col min="3333" max="3581" width="11.42578125" style="5" customWidth="1"/>
    <col min="3582" max="3582" width="35.7109375" style="5" customWidth="1"/>
    <col min="3583" max="3583" width="5.140625" style="5" customWidth="1"/>
    <col min="3584" max="3584" width="12.5703125" style="5" customWidth="1"/>
    <col min="3585" max="3585" width="4.5703125" style="5" customWidth="1"/>
    <col min="3586" max="3586" width="12" style="5" customWidth="1"/>
    <col min="3587" max="3587" width="4.85546875" style="5" bestFit="1" customWidth="1"/>
    <col min="3588" max="3588" width="12.7109375" style="5" customWidth="1"/>
    <col min="3589" max="3837" width="11.42578125" style="5" customWidth="1"/>
    <col min="3838" max="3838" width="35.7109375" style="5" customWidth="1"/>
    <col min="3839" max="3839" width="5.140625" style="5" customWidth="1"/>
    <col min="3840" max="3840" width="12.5703125" style="5" customWidth="1"/>
    <col min="3841" max="3841" width="4.5703125" style="5" customWidth="1"/>
    <col min="3842" max="3842" width="12" style="5" customWidth="1"/>
    <col min="3843" max="3843" width="4.85546875" style="5" bestFit="1" customWidth="1"/>
    <col min="3844" max="3844" width="12.7109375" style="5" customWidth="1"/>
    <col min="3845" max="4093" width="11.42578125" style="5" customWidth="1"/>
    <col min="4094" max="4094" width="35.7109375" style="5" customWidth="1"/>
    <col min="4095" max="4095" width="5.140625" style="5" customWidth="1"/>
    <col min="4096" max="4096" width="12.5703125" style="5" customWidth="1"/>
    <col min="4097" max="4097" width="4.5703125" style="5" customWidth="1"/>
    <col min="4098" max="4098" width="12" style="5" customWidth="1"/>
    <col min="4099" max="4099" width="4.85546875" style="5" bestFit="1" customWidth="1"/>
    <col min="4100" max="4100" width="12.7109375" style="5" customWidth="1"/>
    <col min="4101" max="4349" width="11.42578125" style="5" customWidth="1"/>
    <col min="4350" max="4350" width="35.7109375" style="5" customWidth="1"/>
    <col min="4351" max="4351" width="5.140625" style="5" customWidth="1"/>
    <col min="4352" max="4352" width="12.5703125" style="5" customWidth="1"/>
    <col min="4353" max="4353" width="4.5703125" style="5" customWidth="1"/>
    <col min="4354" max="4354" width="12" style="5" customWidth="1"/>
    <col min="4355" max="4355" width="4.85546875" style="5" bestFit="1" customWidth="1"/>
    <col min="4356" max="4356" width="12.7109375" style="5" customWidth="1"/>
    <col min="4357" max="4605" width="11.42578125" style="5" customWidth="1"/>
    <col min="4606" max="4606" width="35.7109375" style="5" customWidth="1"/>
    <col min="4607" max="4607" width="5.140625" style="5" customWidth="1"/>
    <col min="4608" max="4608" width="12.5703125" style="5" customWidth="1"/>
    <col min="4609" max="4609" width="4.5703125" style="5" customWidth="1"/>
    <col min="4610" max="4610" width="12" style="5" customWidth="1"/>
    <col min="4611" max="4611" width="4.85546875" style="5" bestFit="1" customWidth="1"/>
    <col min="4612" max="4612" width="12.7109375" style="5" customWidth="1"/>
    <col min="4613" max="4861" width="11.42578125" style="5" customWidth="1"/>
    <col min="4862" max="4862" width="35.7109375" style="5" customWidth="1"/>
    <col min="4863" max="4863" width="5.140625" style="5" customWidth="1"/>
    <col min="4864" max="4864" width="12.5703125" style="5" customWidth="1"/>
    <col min="4865" max="4865" width="4.5703125" style="5" customWidth="1"/>
    <col min="4866" max="4866" width="12" style="5" customWidth="1"/>
    <col min="4867" max="4867" width="4.85546875" style="5" bestFit="1" customWidth="1"/>
    <col min="4868" max="4868" width="12.7109375" style="5" customWidth="1"/>
    <col min="4869" max="5117" width="11.42578125" style="5" customWidth="1"/>
    <col min="5118" max="5118" width="35.7109375" style="5" customWidth="1"/>
    <col min="5119" max="5119" width="5.140625" style="5" customWidth="1"/>
    <col min="5120" max="5120" width="12.5703125" style="5" customWidth="1"/>
    <col min="5121" max="5121" width="4.5703125" style="5" customWidth="1"/>
    <col min="5122" max="5122" width="12" style="5" customWidth="1"/>
    <col min="5123" max="5123" width="4.85546875" style="5" bestFit="1" customWidth="1"/>
    <col min="5124" max="5124" width="12.7109375" style="5" customWidth="1"/>
    <col min="5125" max="5373" width="11.42578125" style="5" customWidth="1"/>
    <col min="5374" max="5374" width="35.7109375" style="5" customWidth="1"/>
    <col min="5375" max="5375" width="5.140625" style="5" customWidth="1"/>
    <col min="5376" max="5376" width="12.5703125" style="5" customWidth="1"/>
    <col min="5377" max="5377" width="4.5703125" style="5" customWidth="1"/>
    <col min="5378" max="5378" width="12" style="5" customWidth="1"/>
    <col min="5379" max="5379" width="4.85546875" style="5" bestFit="1" customWidth="1"/>
    <col min="5380" max="5380" width="12.7109375" style="5" customWidth="1"/>
    <col min="5381" max="5629" width="11.42578125" style="5" customWidth="1"/>
    <col min="5630" max="5630" width="35.7109375" style="5" customWidth="1"/>
    <col min="5631" max="5631" width="5.140625" style="5" customWidth="1"/>
    <col min="5632" max="5632" width="12.5703125" style="5" customWidth="1"/>
    <col min="5633" max="5633" width="4.5703125" style="5" customWidth="1"/>
    <col min="5634" max="5634" width="12" style="5" customWidth="1"/>
    <col min="5635" max="5635" width="4.85546875" style="5" bestFit="1" customWidth="1"/>
    <col min="5636" max="5636" width="12.7109375" style="5" customWidth="1"/>
    <col min="5637" max="5885" width="11.42578125" style="5" customWidth="1"/>
    <col min="5886" max="5886" width="35.7109375" style="5" customWidth="1"/>
    <col min="5887" max="5887" width="5.140625" style="5" customWidth="1"/>
    <col min="5888" max="5888" width="12.5703125" style="5" customWidth="1"/>
    <col min="5889" max="5889" width="4.5703125" style="5" customWidth="1"/>
    <col min="5890" max="5890" width="12" style="5" customWidth="1"/>
    <col min="5891" max="5891" width="4.85546875" style="5" bestFit="1" customWidth="1"/>
    <col min="5892" max="5892" width="12.7109375" style="5" customWidth="1"/>
    <col min="5893" max="6141" width="11.42578125" style="5" customWidth="1"/>
    <col min="6142" max="6142" width="35.7109375" style="5" customWidth="1"/>
    <col min="6143" max="6143" width="5.140625" style="5" customWidth="1"/>
    <col min="6144" max="6144" width="12.5703125" style="5" customWidth="1"/>
    <col min="6145" max="6145" width="4.5703125" style="5" customWidth="1"/>
    <col min="6146" max="6146" width="12" style="5" customWidth="1"/>
    <col min="6147" max="6147" width="4.85546875" style="5" bestFit="1" customWidth="1"/>
    <col min="6148" max="6148" width="12.7109375" style="5" customWidth="1"/>
    <col min="6149" max="6397" width="11.42578125" style="5" customWidth="1"/>
    <col min="6398" max="6398" width="35.7109375" style="5" customWidth="1"/>
    <col min="6399" max="6399" width="5.140625" style="5" customWidth="1"/>
    <col min="6400" max="6400" width="12.5703125" style="5" customWidth="1"/>
    <col min="6401" max="6401" width="4.5703125" style="5" customWidth="1"/>
    <col min="6402" max="6402" width="12" style="5" customWidth="1"/>
    <col min="6403" max="6403" width="4.85546875" style="5" bestFit="1" customWidth="1"/>
    <col min="6404" max="6404" width="12.7109375" style="5" customWidth="1"/>
    <col min="6405" max="6653" width="11.42578125" style="5" customWidth="1"/>
    <col min="6654" max="6654" width="35.7109375" style="5" customWidth="1"/>
    <col min="6655" max="6655" width="5.140625" style="5" customWidth="1"/>
    <col min="6656" max="6656" width="12.5703125" style="5" customWidth="1"/>
    <col min="6657" max="6657" width="4.5703125" style="5" customWidth="1"/>
    <col min="6658" max="6658" width="12" style="5" customWidth="1"/>
    <col min="6659" max="6659" width="4.85546875" style="5" bestFit="1" customWidth="1"/>
    <col min="6660" max="6660" width="12.7109375" style="5" customWidth="1"/>
    <col min="6661" max="6909" width="11.42578125" style="5" customWidth="1"/>
    <col min="6910" max="6910" width="35.7109375" style="5" customWidth="1"/>
    <col min="6911" max="6911" width="5.140625" style="5" customWidth="1"/>
    <col min="6912" max="6912" width="12.5703125" style="5" customWidth="1"/>
    <col min="6913" max="6913" width="4.5703125" style="5" customWidth="1"/>
    <col min="6914" max="6914" width="12" style="5" customWidth="1"/>
    <col min="6915" max="6915" width="4.85546875" style="5" bestFit="1" customWidth="1"/>
    <col min="6916" max="6916" width="12.7109375" style="5" customWidth="1"/>
    <col min="6917" max="7165" width="11.42578125" style="5" customWidth="1"/>
    <col min="7166" max="7166" width="35.7109375" style="5" customWidth="1"/>
    <col min="7167" max="7167" width="5.140625" style="5" customWidth="1"/>
    <col min="7168" max="7168" width="12.5703125" style="5" customWidth="1"/>
    <col min="7169" max="7169" width="4.5703125" style="5" customWidth="1"/>
    <col min="7170" max="7170" width="12" style="5" customWidth="1"/>
    <col min="7171" max="7171" width="4.85546875" style="5" bestFit="1" customWidth="1"/>
    <col min="7172" max="7172" width="12.7109375" style="5" customWidth="1"/>
    <col min="7173" max="7421" width="11.42578125" style="5" customWidth="1"/>
    <col min="7422" max="7422" width="35.7109375" style="5" customWidth="1"/>
    <col min="7423" max="7423" width="5.140625" style="5" customWidth="1"/>
    <col min="7424" max="7424" width="12.5703125" style="5" customWidth="1"/>
    <col min="7425" max="7425" width="4.5703125" style="5" customWidth="1"/>
    <col min="7426" max="7426" width="12" style="5" customWidth="1"/>
    <col min="7427" max="7427" width="4.85546875" style="5" bestFit="1" customWidth="1"/>
    <col min="7428" max="7428" width="12.7109375" style="5" customWidth="1"/>
    <col min="7429" max="7677" width="11.42578125" style="5" customWidth="1"/>
    <col min="7678" max="7678" width="35.7109375" style="5" customWidth="1"/>
    <col min="7679" max="7679" width="5.140625" style="5" customWidth="1"/>
    <col min="7680" max="7680" width="12.5703125" style="5" customWidth="1"/>
    <col min="7681" max="7681" width="4.5703125" style="5" customWidth="1"/>
    <col min="7682" max="7682" width="12" style="5" customWidth="1"/>
    <col min="7683" max="7683" width="4.85546875" style="5" bestFit="1" customWidth="1"/>
    <col min="7684" max="7684" width="12.7109375" style="5" customWidth="1"/>
    <col min="7685" max="7933" width="11.42578125" style="5" customWidth="1"/>
    <col min="7934" max="7934" width="35.7109375" style="5" customWidth="1"/>
    <col min="7935" max="7935" width="5.140625" style="5" customWidth="1"/>
    <col min="7936" max="7936" width="12.5703125" style="5" customWidth="1"/>
    <col min="7937" max="7937" width="4.5703125" style="5" customWidth="1"/>
    <col min="7938" max="7938" width="12" style="5" customWidth="1"/>
    <col min="7939" max="7939" width="4.85546875" style="5" bestFit="1" customWidth="1"/>
    <col min="7940" max="7940" width="12.7109375" style="5" customWidth="1"/>
    <col min="7941" max="8189" width="11.42578125" style="5" customWidth="1"/>
    <col min="8190" max="8190" width="35.7109375" style="5" customWidth="1"/>
    <col min="8191" max="8191" width="5.140625" style="5" customWidth="1"/>
    <col min="8192" max="8192" width="12.5703125" style="5" customWidth="1"/>
    <col min="8193" max="8193" width="4.5703125" style="5" customWidth="1"/>
    <col min="8194" max="8194" width="12" style="5" customWidth="1"/>
    <col min="8195" max="8195" width="4.85546875" style="5" bestFit="1" customWidth="1"/>
    <col min="8196" max="8196" width="12.7109375" style="5" customWidth="1"/>
    <col min="8197" max="8445" width="11.42578125" style="5" customWidth="1"/>
    <col min="8446" max="8446" width="35.7109375" style="5" customWidth="1"/>
    <col min="8447" max="8447" width="5.140625" style="5" customWidth="1"/>
    <col min="8448" max="8448" width="12.5703125" style="5" customWidth="1"/>
    <col min="8449" max="8449" width="4.5703125" style="5" customWidth="1"/>
    <col min="8450" max="8450" width="12" style="5" customWidth="1"/>
    <col min="8451" max="8451" width="4.85546875" style="5" bestFit="1" customWidth="1"/>
    <col min="8452" max="8452" width="12.7109375" style="5" customWidth="1"/>
    <col min="8453" max="8701" width="11.42578125" style="5" customWidth="1"/>
    <col min="8702" max="8702" width="35.7109375" style="5" customWidth="1"/>
    <col min="8703" max="8703" width="5.140625" style="5" customWidth="1"/>
    <col min="8704" max="8704" width="12.5703125" style="5" customWidth="1"/>
    <col min="8705" max="8705" width="4.5703125" style="5" customWidth="1"/>
    <col min="8706" max="8706" width="12" style="5" customWidth="1"/>
    <col min="8707" max="8707" width="4.85546875" style="5" bestFit="1" customWidth="1"/>
    <col min="8708" max="8708" width="12.7109375" style="5" customWidth="1"/>
    <col min="8709" max="8957" width="11.42578125" style="5" customWidth="1"/>
    <col min="8958" max="8958" width="35.7109375" style="5" customWidth="1"/>
    <col min="8959" max="8959" width="5.140625" style="5" customWidth="1"/>
    <col min="8960" max="8960" width="12.5703125" style="5" customWidth="1"/>
    <col min="8961" max="8961" width="4.5703125" style="5" customWidth="1"/>
    <col min="8962" max="8962" width="12" style="5" customWidth="1"/>
    <col min="8963" max="8963" width="4.85546875" style="5" bestFit="1" customWidth="1"/>
    <col min="8964" max="8964" width="12.7109375" style="5" customWidth="1"/>
    <col min="8965" max="9213" width="11.42578125" style="5" customWidth="1"/>
    <col min="9214" max="9214" width="35.7109375" style="5" customWidth="1"/>
    <col min="9215" max="9215" width="5.140625" style="5" customWidth="1"/>
    <col min="9216" max="9216" width="12.5703125" style="5" customWidth="1"/>
    <col min="9217" max="9217" width="4.5703125" style="5" customWidth="1"/>
    <col min="9218" max="9218" width="12" style="5" customWidth="1"/>
    <col min="9219" max="9219" width="4.85546875" style="5" bestFit="1" customWidth="1"/>
    <col min="9220" max="9220" width="12.7109375" style="5" customWidth="1"/>
    <col min="9221" max="9469" width="11.42578125" style="5" customWidth="1"/>
    <col min="9470" max="9470" width="35.7109375" style="5" customWidth="1"/>
    <col min="9471" max="9471" width="5.140625" style="5" customWidth="1"/>
    <col min="9472" max="9472" width="12.5703125" style="5" customWidth="1"/>
    <col min="9473" max="9473" width="4.5703125" style="5" customWidth="1"/>
    <col min="9474" max="9474" width="12" style="5" customWidth="1"/>
    <col min="9475" max="9475" width="4.85546875" style="5" bestFit="1" customWidth="1"/>
    <col min="9476" max="9476" width="12.7109375" style="5" customWidth="1"/>
    <col min="9477" max="9725" width="11.42578125" style="5" customWidth="1"/>
    <col min="9726" max="9726" width="35.7109375" style="5" customWidth="1"/>
    <col min="9727" max="9727" width="5.140625" style="5" customWidth="1"/>
    <col min="9728" max="9728" width="12.5703125" style="5" customWidth="1"/>
    <col min="9729" max="9729" width="4.5703125" style="5" customWidth="1"/>
    <col min="9730" max="9730" width="12" style="5" customWidth="1"/>
    <col min="9731" max="9731" width="4.85546875" style="5" bestFit="1" customWidth="1"/>
    <col min="9732" max="9732" width="12.7109375" style="5" customWidth="1"/>
    <col min="9733" max="9981" width="11.42578125" style="5" customWidth="1"/>
    <col min="9982" max="9982" width="35.7109375" style="5" customWidth="1"/>
    <col min="9983" max="9983" width="5.140625" style="5" customWidth="1"/>
    <col min="9984" max="9984" width="12.5703125" style="5" customWidth="1"/>
    <col min="9985" max="9985" width="4.5703125" style="5" customWidth="1"/>
    <col min="9986" max="9986" width="12" style="5" customWidth="1"/>
    <col min="9987" max="9987" width="4.85546875" style="5" bestFit="1" customWidth="1"/>
    <col min="9988" max="9988" width="12.7109375" style="5" customWidth="1"/>
    <col min="9989" max="10237" width="11.42578125" style="5" customWidth="1"/>
    <col min="10238" max="10238" width="35.7109375" style="5" customWidth="1"/>
    <col min="10239" max="10239" width="5.140625" style="5" customWidth="1"/>
    <col min="10240" max="10240" width="12.5703125" style="5" customWidth="1"/>
    <col min="10241" max="10241" width="4.5703125" style="5" customWidth="1"/>
    <col min="10242" max="10242" width="12" style="5" customWidth="1"/>
    <col min="10243" max="10243" width="4.85546875" style="5" bestFit="1" customWidth="1"/>
    <col min="10244" max="10244" width="12.7109375" style="5" customWidth="1"/>
    <col min="10245" max="10493" width="11.42578125" style="5" customWidth="1"/>
    <col min="10494" max="10494" width="35.7109375" style="5" customWidth="1"/>
    <col min="10495" max="10495" width="5.140625" style="5" customWidth="1"/>
    <col min="10496" max="10496" width="12.5703125" style="5" customWidth="1"/>
    <col min="10497" max="10497" width="4.5703125" style="5" customWidth="1"/>
    <col min="10498" max="10498" width="12" style="5" customWidth="1"/>
    <col min="10499" max="10499" width="4.85546875" style="5" bestFit="1" customWidth="1"/>
    <col min="10500" max="10500" width="12.7109375" style="5" customWidth="1"/>
    <col min="10501" max="10749" width="11.42578125" style="5" customWidth="1"/>
    <col min="10750" max="10750" width="35.7109375" style="5" customWidth="1"/>
    <col min="10751" max="10751" width="5.140625" style="5" customWidth="1"/>
    <col min="10752" max="10752" width="12.5703125" style="5" customWidth="1"/>
    <col min="10753" max="10753" width="4.5703125" style="5" customWidth="1"/>
    <col min="10754" max="10754" width="12" style="5" customWidth="1"/>
    <col min="10755" max="10755" width="4.85546875" style="5" bestFit="1" customWidth="1"/>
    <col min="10756" max="10756" width="12.7109375" style="5" customWidth="1"/>
    <col min="10757" max="11005" width="11.42578125" style="5" customWidth="1"/>
    <col min="11006" max="11006" width="35.7109375" style="5" customWidth="1"/>
    <col min="11007" max="11007" width="5.140625" style="5" customWidth="1"/>
    <col min="11008" max="11008" width="12.5703125" style="5" customWidth="1"/>
    <col min="11009" max="11009" width="4.5703125" style="5" customWidth="1"/>
    <col min="11010" max="11010" width="12" style="5" customWidth="1"/>
    <col min="11011" max="11011" width="4.85546875" style="5" bestFit="1" customWidth="1"/>
    <col min="11012" max="11012" width="12.7109375" style="5" customWidth="1"/>
    <col min="11013" max="11261" width="11.42578125" style="5" customWidth="1"/>
    <col min="11262" max="11262" width="35.7109375" style="5" customWidth="1"/>
    <col min="11263" max="11263" width="5.140625" style="5" customWidth="1"/>
    <col min="11264" max="11264" width="12.5703125" style="5" customWidth="1"/>
    <col min="11265" max="11265" width="4.5703125" style="5" customWidth="1"/>
    <col min="11266" max="11266" width="12" style="5" customWidth="1"/>
    <col min="11267" max="11267" width="4.85546875" style="5" bestFit="1" customWidth="1"/>
    <col min="11268" max="11268" width="12.7109375" style="5" customWidth="1"/>
    <col min="11269" max="11517" width="11.42578125" style="5" customWidth="1"/>
    <col min="11518" max="11518" width="35.7109375" style="5" customWidth="1"/>
    <col min="11519" max="11519" width="5.140625" style="5" customWidth="1"/>
    <col min="11520" max="11520" width="12.5703125" style="5" customWidth="1"/>
    <col min="11521" max="11521" width="4.5703125" style="5" customWidth="1"/>
    <col min="11522" max="11522" width="12" style="5" customWidth="1"/>
    <col min="11523" max="11523" width="4.85546875" style="5" bestFit="1" customWidth="1"/>
    <col min="11524" max="11524" width="12.7109375" style="5" customWidth="1"/>
    <col min="11525" max="11773" width="11.42578125" style="5" customWidth="1"/>
    <col min="11774" max="11774" width="35.7109375" style="5" customWidth="1"/>
    <col min="11775" max="11775" width="5.140625" style="5" customWidth="1"/>
    <col min="11776" max="11776" width="12.5703125" style="5" customWidth="1"/>
    <col min="11777" max="11777" width="4.5703125" style="5" customWidth="1"/>
    <col min="11778" max="11778" width="12" style="5" customWidth="1"/>
    <col min="11779" max="11779" width="4.85546875" style="5" bestFit="1" customWidth="1"/>
    <col min="11780" max="11780" width="12.7109375" style="5" customWidth="1"/>
    <col min="11781" max="12029" width="11.42578125" style="5" customWidth="1"/>
    <col min="12030" max="12030" width="35.7109375" style="5" customWidth="1"/>
    <col min="12031" max="12031" width="5.140625" style="5" customWidth="1"/>
    <col min="12032" max="12032" width="12.5703125" style="5" customWidth="1"/>
    <col min="12033" max="12033" width="4.5703125" style="5" customWidth="1"/>
    <col min="12034" max="12034" width="12" style="5" customWidth="1"/>
    <col min="12035" max="12035" width="4.85546875" style="5" bestFit="1" customWidth="1"/>
    <col min="12036" max="12036" width="12.7109375" style="5" customWidth="1"/>
    <col min="12037" max="12285" width="11.42578125" style="5" customWidth="1"/>
    <col min="12286" max="12286" width="35.7109375" style="5" customWidth="1"/>
    <col min="12287" max="12287" width="5.140625" style="5" customWidth="1"/>
    <col min="12288" max="12288" width="12.5703125" style="5" customWidth="1"/>
    <col min="12289" max="12289" width="4.5703125" style="5" customWidth="1"/>
    <col min="12290" max="12290" width="12" style="5" customWidth="1"/>
    <col min="12291" max="12291" width="4.85546875" style="5" bestFit="1" customWidth="1"/>
    <col min="12292" max="12292" width="12.7109375" style="5" customWidth="1"/>
    <col min="12293" max="12541" width="11.42578125" style="5" customWidth="1"/>
    <col min="12542" max="12542" width="35.7109375" style="5" customWidth="1"/>
    <col min="12543" max="12543" width="5.140625" style="5" customWidth="1"/>
    <col min="12544" max="12544" width="12.5703125" style="5" customWidth="1"/>
    <col min="12545" max="12545" width="4.5703125" style="5" customWidth="1"/>
    <col min="12546" max="12546" width="12" style="5" customWidth="1"/>
    <col min="12547" max="12547" width="4.85546875" style="5" bestFit="1" customWidth="1"/>
    <col min="12548" max="12548" width="12.7109375" style="5" customWidth="1"/>
    <col min="12549" max="12797" width="11.42578125" style="5" customWidth="1"/>
    <col min="12798" max="12798" width="35.7109375" style="5" customWidth="1"/>
    <col min="12799" max="12799" width="5.140625" style="5" customWidth="1"/>
    <col min="12800" max="12800" width="12.5703125" style="5" customWidth="1"/>
    <col min="12801" max="12801" width="4.5703125" style="5" customWidth="1"/>
    <col min="12802" max="12802" width="12" style="5" customWidth="1"/>
    <col min="12803" max="12803" width="4.85546875" style="5" bestFit="1" customWidth="1"/>
    <col min="12804" max="12804" width="12.7109375" style="5" customWidth="1"/>
    <col min="12805" max="13053" width="11.42578125" style="5" customWidth="1"/>
    <col min="13054" max="13054" width="35.7109375" style="5" customWidth="1"/>
    <col min="13055" max="13055" width="5.140625" style="5" customWidth="1"/>
    <col min="13056" max="13056" width="12.5703125" style="5" customWidth="1"/>
    <col min="13057" max="13057" width="4.5703125" style="5" customWidth="1"/>
    <col min="13058" max="13058" width="12" style="5" customWidth="1"/>
    <col min="13059" max="13059" width="4.85546875" style="5" bestFit="1" customWidth="1"/>
    <col min="13060" max="13060" width="12.7109375" style="5" customWidth="1"/>
    <col min="13061" max="13309" width="11.42578125" style="5" customWidth="1"/>
    <col min="13310" max="13310" width="35.7109375" style="5" customWidth="1"/>
    <col min="13311" max="13311" width="5.140625" style="5" customWidth="1"/>
    <col min="13312" max="13312" width="12.5703125" style="5" customWidth="1"/>
    <col min="13313" max="13313" width="4.5703125" style="5" customWidth="1"/>
    <col min="13314" max="13314" width="12" style="5" customWidth="1"/>
    <col min="13315" max="13315" width="4.85546875" style="5" bestFit="1" customWidth="1"/>
    <col min="13316" max="13316" width="12.7109375" style="5" customWidth="1"/>
    <col min="13317" max="13565" width="11.42578125" style="5" customWidth="1"/>
    <col min="13566" max="13566" width="35.7109375" style="5" customWidth="1"/>
    <col min="13567" max="13567" width="5.140625" style="5" customWidth="1"/>
    <col min="13568" max="13568" width="12.5703125" style="5" customWidth="1"/>
    <col min="13569" max="13569" width="4.5703125" style="5" customWidth="1"/>
    <col min="13570" max="13570" width="12" style="5" customWidth="1"/>
    <col min="13571" max="13571" width="4.85546875" style="5" bestFit="1" customWidth="1"/>
    <col min="13572" max="13572" width="12.7109375" style="5" customWidth="1"/>
    <col min="13573" max="13821" width="11.42578125" style="5" customWidth="1"/>
    <col min="13822" max="13822" width="35.7109375" style="5" customWidth="1"/>
    <col min="13823" max="13823" width="5.140625" style="5" customWidth="1"/>
    <col min="13824" max="13824" width="12.5703125" style="5" customWidth="1"/>
    <col min="13825" max="13825" width="4.5703125" style="5" customWidth="1"/>
    <col min="13826" max="13826" width="12" style="5" customWidth="1"/>
    <col min="13827" max="13827" width="4.85546875" style="5" bestFit="1" customWidth="1"/>
    <col min="13828" max="13828" width="12.7109375" style="5" customWidth="1"/>
    <col min="13829" max="14077" width="11.42578125" style="5" customWidth="1"/>
    <col min="14078" max="14078" width="35.7109375" style="5" customWidth="1"/>
    <col min="14079" max="14079" width="5.140625" style="5" customWidth="1"/>
    <col min="14080" max="14080" width="12.5703125" style="5" customWidth="1"/>
    <col min="14081" max="14081" width="4.5703125" style="5" customWidth="1"/>
    <col min="14082" max="14082" width="12" style="5" customWidth="1"/>
    <col min="14083" max="14083" width="4.85546875" style="5" bestFit="1" customWidth="1"/>
    <col min="14084" max="14084" width="12.7109375" style="5" customWidth="1"/>
    <col min="14085" max="14333" width="11.42578125" style="5" customWidth="1"/>
    <col min="14334" max="14334" width="35.7109375" style="5" customWidth="1"/>
    <col min="14335" max="14335" width="5.140625" style="5" customWidth="1"/>
    <col min="14336" max="14336" width="12.5703125" style="5" customWidth="1"/>
    <col min="14337" max="14337" width="4.5703125" style="5" customWidth="1"/>
    <col min="14338" max="14338" width="12" style="5" customWidth="1"/>
    <col min="14339" max="14339" width="4.85546875" style="5" bestFit="1" customWidth="1"/>
    <col min="14340" max="14340" width="12.7109375" style="5" customWidth="1"/>
    <col min="14341" max="14589" width="11.42578125" style="5" customWidth="1"/>
    <col min="14590" max="14590" width="35.7109375" style="5" customWidth="1"/>
    <col min="14591" max="14591" width="5.140625" style="5" customWidth="1"/>
    <col min="14592" max="14592" width="12.5703125" style="5" customWidth="1"/>
    <col min="14593" max="14593" width="4.5703125" style="5" customWidth="1"/>
    <col min="14594" max="14594" width="12" style="5" customWidth="1"/>
    <col min="14595" max="14595" width="4.85546875" style="5" bestFit="1" customWidth="1"/>
    <col min="14596" max="14596" width="12.7109375" style="5" customWidth="1"/>
    <col min="14597" max="14845" width="11.42578125" style="5" customWidth="1"/>
    <col min="14846" max="14846" width="35.7109375" style="5" customWidth="1"/>
    <col min="14847" max="14847" width="5.140625" style="5" customWidth="1"/>
    <col min="14848" max="14848" width="12.5703125" style="5" customWidth="1"/>
    <col min="14849" max="14849" width="4.5703125" style="5" customWidth="1"/>
    <col min="14850" max="14850" width="12" style="5" customWidth="1"/>
    <col min="14851" max="14851" width="4.85546875" style="5" bestFit="1" customWidth="1"/>
    <col min="14852" max="14852" width="12.7109375" style="5" customWidth="1"/>
    <col min="14853" max="15101" width="11.42578125" style="5" customWidth="1"/>
    <col min="15102" max="15102" width="35.7109375" style="5" customWidth="1"/>
    <col min="15103" max="15103" width="5.140625" style="5" customWidth="1"/>
    <col min="15104" max="15104" width="12.5703125" style="5" customWidth="1"/>
    <col min="15105" max="15105" width="4.5703125" style="5" customWidth="1"/>
    <col min="15106" max="15106" width="12" style="5" customWidth="1"/>
    <col min="15107" max="15107" width="4.85546875" style="5" bestFit="1" customWidth="1"/>
    <col min="15108" max="15108" width="12.7109375" style="5" customWidth="1"/>
    <col min="15109" max="15357" width="11.42578125" style="5" customWidth="1"/>
    <col min="15358" max="15358" width="35.7109375" style="5" customWidth="1"/>
    <col min="15359" max="15359" width="5.140625" style="5" customWidth="1"/>
    <col min="15360" max="15360" width="12.5703125" style="5" customWidth="1"/>
    <col min="15361" max="15361" width="4.5703125" style="5" customWidth="1"/>
    <col min="15362" max="15362" width="12" style="5" customWidth="1"/>
    <col min="15363" max="15363" width="4.85546875" style="5" bestFit="1" customWidth="1"/>
    <col min="15364" max="15364" width="12.7109375" style="5" customWidth="1"/>
    <col min="15365" max="15613" width="11.42578125" style="5" customWidth="1"/>
    <col min="15614" max="15614" width="35.7109375" style="5" customWidth="1"/>
    <col min="15615" max="15615" width="5.140625" style="5" customWidth="1"/>
    <col min="15616" max="15616" width="12.5703125" style="5" customWidth="1"/>
    <col min="15617" max="15617" width="4.5703125" style="5" customWidth="1"/>
    <col min="15618" max="15618" width="12" style="5" customWidth="1"/>
    <col min="15619" max="15619" width="4.85546875" style="5" bestFit="1" customWidth="1"/>
    <col min="15620" max="15620" width="12.7109375" style="5" customWidth="1"/>
    <col min="15621" max="15869" width="11.42578125" style="5" customWidth="1"/>
    <col min="15870" max="15870" width="35.7109375" style="5" customWidth="1"/>
    <col min="15871" max="15871" width="5.140625" style="5" customWidth="1"/>
    <col min="15872" max="15872" width="12.5703125" style="5" customWidth="1"/>
    <col min="15873" max="15873" width="4.5703125" style="5" customWidth="1"/>
    <col min="15874" max="15874" width="12" style="5" customWidth="1"/>
    <col min="15875" max="15875" width="4.85546875" style="5" bestFit="1" customWidth="1"/>
    <col min="15876" max="15876" width="12.7109375" style="5" customWidth="1"/>
    <col min="15877" max="16125" width="11.42578125" style="5" customWidth="1"/>
    <col min="16126" max="16126" width="35.7109375" style="5" customWidth="1"/>
    <col min="16127" max="16127" width="5.140625" style="5" customWidth="1"/>
    <col min="16128" max="16128" width="12.5703125" style="5" customWidth="1"/>
    <col min="16129" max="16129" width="4.5703125" style="5" customWidth="1"/>
    <col min="16130" max="16130" width="12" style="5" customWidth="1"/>
    <col min="16131" max="16131" width="4.85546875" style="5" bestFit="1" customWidth="1"/>
    <col min="16132" max="16132" width="12.7109375" style="5" customWidth="1"/>
    <col min="16133" max="16384" width="11.42578125" style="5" customWidth="1"/>
  </cols>
  <sheetData>
    <row r="1" spans="1:6" ht="16.5" customHeight="1" x14ac:dyDescent="0.25">
      <c r="A1" s="3" t="s">
        <v>0</v>
      </c>
    </row>
    <row r="2" spans="1:6" ht="16.5" customHeight="1" x14ac:dyDescent="0.25">
      <c r="A2" s="3" t="s">
        <v>52</v>
      </c>
    </row>
    <row r="3" spans="1:6" ht="15.75" customHeight="1" x14ac:dyDescent="0.25">
      <c r="A3" s="3" t="s">
        <v>53</v>
      </c>
    </row>
    <row r="4" spans="1:6" ht="15.75" x14ac:dyDescent="0.25">
      <c r="A4" s="1" t="s">
        <v>1</v>
      </c>
    </row>
    <row r="5" spans="1:6" ht="15.75" x14ac:dyDescent="0.25">
      <c r="A5" s="1"/>
      <c r="B5" s="6"/>
    </row>
    <row r="6" spans="1:6" ht="15.75" x14ac:dyDescent="0.25">
      <c r="A6" s="1" t="s">
        <v>2</v>
      </c>
      <c r="B6" s="18" t="s">
        <v>3</v>
      </c>
      <c r="C6" s="18" t="s">
        <v>5</v>
      </c>
      <c r="D6" s="19" t="s">
        <v>6</v>
      </c>
      <c r="E6" s="17" t="s">
        <v>4</v>
      </c>
      <c r="F6" s="17" t="s">
        <v>54</v>
      </c>
    </row>
    <row r="7" spans="1:6" ht="15.75" x14ac:dyDescent="0.25">
      <c r="A7" s="1" t="s">
        <v>7</v>
      </c>
      <c r="C7" s="4"/>
    </row>
    <row r="8" spans="1:6" ht="51" x14ac:dyDescent="0.2">
      <c r="A8" s="42" t="s">
        <v>8</v>
      </c>
      <c r="B8" s="43">
        <f>+[1]Anexos!D12</f>
        <v>243715.58</v>
      </c>
      <c r="C8" s="43">
        <v>320535.65999999997</v>
      </c>
      <c r="D8" s="43">
        <f t="shared" ref="D8:D15" si="0">+B8-C8</f>
        <v>-76820.079999999987</v>
      </c>
      <c r="E8" s="44">
        <f>+D8/C8</f>
        <v>-0.23966157150814357</v>
      </c>
      <c r="F8" s="41" t="s">
        <v>100</v>
      </c>
    </row>
    <row r="9" spans="1:6" ht="25.5" x14ac:dyDescent="0.2">
      <c r="A9" s="53" t="s">
        <v>9</v>
      </c>
      <c r="B9" s="54">
        <f>+[1]Anexos!D16</f>
        <v>10292.379999999999</v>
      </c>
      <c r="C9" s="54">
        <v>93870.03</v>
      </c>
      <c r="D9" s="54">
        <f t="shared" si="0"/>
        <v>-83577.649999999994</v>
      </c>
      <c r="E9" s="55">
        <f t="shared" ref="E9:E16" si="1">+D9/C9</f>
        <v>-0.89035499402738016</v>
      </c>
      <c r="F9" s="41" t="s">
        <v>134</v>
      </c>
    </row>
    <row r="10" spans="1:6" x14ac:dyDescent="0.2">
      <c r="A10" s="5" t="s">
        <v>10</v>
      </c>
      <c r="B10" s="10">
        <f>+[1]Anexos!D33</f>
        <v>9865.77</v>
      </c>
      <c r="C10" s="10">
        <v>14163.56</v>
      </c>
      <c r="D10" s="10">
        <f t="shared" si="0"/>
        <v>-4297.7899999999991</v>
      </c>
      <c r="E10" s="20">
        <f t="shared" si="1"/>
        <v>-0.30343995436175647</v>
      </c>
    </row>
    <row r="11" spans="1:6" ht="24" x14ac:dyDescent="0.2">
      <c r="A11" s="5" t="s">
        <v>11</v>
      </c>
      <c r="B11" s="10">
        <f>+[1]Anexos!D39</f>
        <v>35946.9</v>
      </c>
      <c r="C11" s="10">
        <v>31617.65</v>
      </c>
      <c r="D11" s="10">
        <f t="shared" si="0"/>
        <v>4329.25</v>
      </c>
      <c r="E11" s="20">
        <f t="shared" si="1"/>
        <v>0.13692510354185083</v>
      </c>
      <c r="F11" s="57" t="s">
        <v>146</v>
      </c>
    </row>
    <row r="12" spans="1:6" ht="25.5" x14ac:dyDescent="0.2">
      <c r="A12" s="5" t="s">
        <v>12</v>
      </c>
      <c r="B12" s="10">
        <v>0</v>
      </c>
      <c r="C12" s="10">
        <v>13000</v>
      </c>
      <c r="D12" s="10">
        <f t="shared" si="0"/>
        <v>-13000</v>
      </c>
      <c r="E12" s="20">
        <f t="shared" si="1"/>
        <v>-1</v>
      </c>
      <c r="F12" s="41" t="s">
        <v>135</v>
      </c>
    </row>
    <row r="13" spans="1:6" ht="25.5" x14ac:dyDescent="0.2">
      <c r="A13" s="53" t="s">
        <v>13</v>
      </c>
      <c r="B13" s="54">
        <f>+[1]Anexos!D44</f>
        <v>79469.22</v>
      </c>
      <c r="C13" s="54">
        <v>123594.07</v>
      </c>
      <c r="D13" s="54">
        <f t="shared" si="0"/>
        <v>-44124.850000000006</v>
      </c>
      <c r="E13" s="55">
        <f t="shared" si="1"/>
        <v>-0.35701429688333758</v>
      </c>
      <c r="F13" s="41" t="s">
        <v>136</v>
      </c>
    </row>
    <row r="14" spans="1:6" x14ac:dyDescent="0.2">
      <c r="A14" s="5" t="s">
        <v>14</v>
      </c>
      <c r="B14" s="10">
        <f>+[1]Anexos!D51</f>
        <v>57910.32</v>
      </c>
      <c r="C14" s="10">
        <v>53155.51</v>
      </c>
      <c r="D14" s="10">
        <f t="shared" si="0"/>
        <v>4754.8099999999977</v>
      </c>
      <c r="E14" s="20">
        <f t="shared" si="1"/>
        <v>8.9450933684955658E-2</v>
      </c>
    </row>
    <row r="15" spans="1:6" x14ac:dyDescent="0.2">
      <c r="A15" s="5" t="s">
        <v>15</v>
      </c>
      <c r="B15" s="11">
        <f>+[1]Anexos!D56</f>
        <v>16779.07</v>
      </c>
      <c r="C15" s="11">
        <v>9678.16</v>
      </c>
      <c r="D15" s="11">
        <f t="shared" si="0"/>
        <v>7100.91</v>
      </c>
      <c r="E15" s="20">
        <f t="shared" si="1"/>
        <v>0.73370454714532518</v>
      </c>
    </row>
    <row r="16" spans="1:6" ht="26.25" x14ac:dyDescent="0.25">
      <c r="A16" s="1" t="s">
        <v>16</v>
      </c>
      <c r="B16" s="12">
        <f>SUM(B8:B15)</f>
        <v>453979.24</v>
      </c>
      <c r="C16" s="12">
        <f>SUM(C8:C15)</f>
        <v>659614.64</v>
      </c>
      <c r="D16" s="12">
        <f>SUM(D8:D15)</f>
        <v>-205635.4</v>
      </c>
      <c r="E16" s="20">
        <f t="shared" si="1"/>
        <v>-0.31175081256534876</v>
      </c>
      <c r="F16" s="41" t="s">
        <v>138</v>
      </c>
    </row>
    <row r="17" spans="1:6" x14ac:dyDescent="0.2">
      <c r="B17" s="10" t="s">
        <v>17</v>
      </c>
      <c r="C17" s="10" t="s">
        <v>17</v>
      </c>
      <c r="D17" s="10"/>
    </row>
    <row r="18" spans="1:6" ht="15.75" x14ac:dyDescent="0.25">
      <c r="A18" s="1" t="s">
        <v>18</v>
      </c>
      <c r="B18" s="10"/>
      <c r="C18" s="10"/>
      <c r="D18" s="10"/>
    </row>
    <row r="19" spans="1:6" x14ac:dyDescent="0.2">
      <c r="A19" s="5" t="s">
        <v>19</v>
      </c>
      <c r="B19" s="10">
        <f>+[1]Anexos!D60</f>
        <v>3197.25</v>
      </c>
      <c r="C19" s="10">
        <v>3197.25</v>
      </c>
      <c r="D19" s="10">
        <f t="shared" ref="D19:D24" si="2">+B19-C19</f>
        <v>0</v>
      </c>
      <c r="E19" s="20">
        <f t="shared" ref="E19:E29" si="3">+D19/C19</f>
        <v>0</v>
      </c>
    </row>
    <row r="20" spans="1:6" x14ac:dyDescent="0.2">
      <c r="A20" s="5" t="s">
        <v>20</v>
      </c>
      <c r="B20" s="10">
        <f>+[1]Anexos!D61</f>
        <v>51143.62</v>
      </c>
      <c r="C20" s="10">
        <v>51143.62</v>
      </c>
      <c r="D20" s="10">
        <f t="shared" si="2"/>
        <v>0</v>
      </c>
      <c r="E20" s="20">
        <f t="shared" si="3"/>
        <v>0</v>
      </c>
    </row>
    <row r="21" spans="1:6" x14ac:dyDescent="0.2">
      <c r="A21" s="5" t="s">
        <v>21</v>
      </c>
      <c r="B21" s="10">
        <f>+[1]Anexos!D63</f>
        <v>36913.800000000003</v>
      </c>
      <c r="C21" s="10">
        <v>36913.800000000003</v>
      </c>
      <c r="D21" s="10">
        <f t="shared" si="2"/>
        <v>0</v>
      </c>
      <c r="E21" s="20">
        <f t="shared" si="3"/>
        <v>0</v>
      </c>
    </row>
    <row r="22" spans="1:6" x14ac:dyDescent="0.2">
      <c r="A22" s="5" t="s">
        <v>22</v>
      </c>
      <c r="B22" s="10">
        <f>+[1]Anexos!D62+[1]Anexos!D66+[1]Anexos!D63-36913.8</f>
        <v>84900.07</v>
      </c>
      <c r="C22" s="10">
        <v>84241.19</v>
      </c>
      <c r="D22" s="10">
        <f t="shared" si="2"/>
        <v>658.88000000000466</v>
      </c>
      <c r="E22" s="20">
        <f t="shared" si="3"/>
        <v>7.8213520013191255E-3</v>
      </c>
    </row>
    <row r="23" spans="1:6" x14ac:dyDescent="0.2">
      <c r="A23" s="5" t="s">
        <v>23</v>
      </c>
      <c r="B23" s="10">
        <f>+[1]Anexos!D64</f>
        <v>96428.57</v>
      </c>
      <c r="C23" s="10">
        <v>96428.57</v>
      </c>
      <c r="D23" s="10">
        <f t="shared" si="2"/>
        <v>0</v>
      </c>
      <c r="E23" s="20">
        <f t="shared" si="3"/>
        <v>0</v>
      </c>
    </row>
    <row r="24" spans="1:6" x14ac:dyDescent="0.2">
      <c r="A24" s="5" t="s">
        <v>24</v>
      </c>
      <c r="B24" s="11">
        <f>+[1]Anexos!D65</f>
        <v>534.76</v>
      </c>
      <c r="C24" s="11">
        <v>534.76</v>
      </c>
      <c r="D24" s="11">
        <f t="shared" si="2"/>
        <v>0</v>
      </c>
      <c r="E24" s="20">
        <f t="shared" si="3"/>
        <v>0</v>
      </c>
    </row>
    <row r="25" spans="1:6" x14ac:dyDescent="0.2">
      <c r="B25" s="10">
        <f>SUM(B19:B24)</f>
        <v>273118.07000000007</v>
      </c>
      <c r="C25" s="10">
        <f>SUM(C19:C24)</f>
        <v>272459.19000000006</v>
      </c>
      <c r="D25" s="10">
        <f>SUM(D19:D24)</f>
        <v>658.88000000000466</v>
      </c>
      <c r="E25" s="20">
        <f t="shared" si="3"/>
        <v>2.4182704206086956E-3</v>
      </c>
    </row>
    <row r="26" spans="1:6" x14ac:dyDescent="0.2">
      <c r="A26" s="5" t="s">
        <v>25</v>
      </c>
      <c r="B26" s="11">
        <f>+[1]Anexos!D68</f>
        <v>-184673.31</v>
      </c>
      <c r="C26" s="11">
        <v>-171774.74</v>
      </c>
      <c r="D26" s="11">
        <f>+B26-C26</f>
        <v>-12898.570000000007</v>
      </c>
      <c r="E26" s="20">
        <f t="shared" si="3"/>
        <v>7.5090027788719149E-2</v>
      </c>
      <c r="F26" s="2" t="s">
        <v>137</v>
      </c>
    </row>
    <row r="27" spans="1:6" ht="15.75" x14ac:dyDescent="0.25">
      <c r="A27" s="1" t="s">
        <v>26</v>
      </c>
      <c r="B27" s="12">
        <f>+B25+B26</f>
        <v>88444.760000000068</v>
      </c>
      <c r="C27" s="12">
        <f>+C25+C26</f>
        <v>100684.45000000007</v>
      </c>
      <c r="D27" s="12">
        <f>+D25+D26</f>
        <v>-12239.690000000002</v>
      </c>
      <c r="E27" s="20">
        <f t="shared" si="3"/>
        <v>-0.1215648493883613</v>
      </c>
    </row>
    <row r="28" spans="1:6" x14ac:dyDescent="0.2">
      <c r="B28" s="10"/>
      <c r="C28" s="10"/>
      <c r="D28" s="10"/>
      <c r="E28" s="20"/>
    </row>
    <row r="29" spans="1:6" ht="27" thickBot="1" x14ac:dyDescent="0.3">
      <c r="A29" s="1" t="s">
        <v>27</v>
      </c>
      <c r="B29" s="13">
        <f>+B16+B27</f>
        <v>542424</v>
      </c>
      <c r="C29" s="13">
        <f>+C16+C27</f>
        <v>760299.09000000008</v>
      </c>
      <c r="D29" s="13">
        <f>+D16+D27</f>
        <v>-217875.09</v>
      </c>
      <c r="E29" s="20">
        <f t="shared" si="3"/>
        <v>-0.28656497537041636</v>
      </c>
      <c r="F29" s="41" t="s">
        <v>139</v>
      </c>
    </row>
    <row r="30" spans="1:6" ht="15.75" thickTop="1" x14ac:dyDescent="0.2">
      <c r="B30" s="10" t="s">
        <v>17</v>
      </c>
      <c r="C30" s="10"/>
      <c r="D30" s="10"/>
    </row>
    <row r="31" spans="1:6" ht="15.75" x14ac:dyDescent="0.25">
      <c r="A31" s="1" t="s">
        <v>28</v>
      </c>
      <c r="B31" s="10" t="s">
        <v>17</v>
      </c>
      <c r="C31" s="10"/>
      <c r="D31" s="10"/>
    </row>
    <row r="32" spans="1:6" ht="15.75" x14ac:dyDescent="0.25">
      <c r="A32" s="1" t="s">
        <v>29</v>
      </c>
      <c r="B32" s="10"/>
      <c r="C32" s="10"/>
      <c r="D32" s="10"/>
    </row>
    <row r="33" spans="1:6" ht="24" x14ac:dyDescent="0.2">
      <c r="A33" s="53" t="s">
        <v>30</v>
      </c>
      <c r="B33" s="54">
        <f>+[1]Anexos!D75</f>
        <v>7016.02</v>
      </c>
      <c r="C33" s="54">
        <v>16805.46</v>
      </c>
      <c r="D33" s="54">
        <f t="shared" ref="D33:D38" si="4">+B33-C33</f>
        <v>-9789.4399999999987</v>
      </c>
      <c r="E33" s="55">
        <f t="shared" ref="E33:E57" si="5">+D33/C33</f>
        <v>-0.58251544438533664</v>
      </c>
      <c r="F33" s="57" t="s">
        <v>140</v>
      </c>
    </row>
    <row r="34" spans="1:6" x14ac:dyDescent="0.2">
      <c r="A34" s="5" t="s">
        <v>31</v>
      </c>
      <c r="B34" s="10">
        <f>+[1]Anexos!D80</f>
        <v>2721.98</v>
      </c>
      <c r="C34" s="10">
        <v>9368.9</v>
      </c>
      <c r="D34" s="10">
        <f t="shared" si="4"/>
        <v>-6646.92</v>
      </c>
      <c r="E34" s="20">
        <f t="shared" si="5"/>
        <v>-0.70946642615461797</v>
      </c>
    </row>
    <row r="35" spans="1:6" ht="36" x14ac:dyDescent="0.2">
      <c r="A35" s="53" t="s">
        <v>32</v>
      </c>
      <c r="B35" s="54">
        <f>+[1]Anexos!E108</f>
        <v>85155.54</v>
      </c>
      <c r="C35" s="54">
        <v>124576.64</v>
      </c>
      <c r="D35" s="54">
        <f t="shared" si="4"/>
        <v>-39421.100000000006</v>
      </c>
      <c r="E35" s="20">
        <f t="shared" si="5"/>
        <v>-0.31644054615696815</v>
      </c>
      <c r="F35" s="57" t="s">
        <v>145</v>
      </c>
    </row>
    <row r="36" spans="1:6" x14ac:dyDescent="0.2">
      <c r="A36" s="5" t="s">
        <v>33</v>
      </c>
      <c r="B36" s="10">
        <f>+[1]Anexos!D90</f>
        <v>697.81000000000006</v>
      </c>
      <c r="C36" s="10">
        <v>5924.55</v>
      </c>
      <c r="D36" s="10">
        <f t="shared" si="4"/>
        <v>-5226.74</v>
      </c>
      <c r="E36" s="20">
        <f t="shared" si="5"/>
        <v>-0.8822172148095635</v>
      </c>
    </row>
    <row r="37" spans="1:6" x14ac:dyDescent="0.2">
      <c r="A37" s="5" t="s">
        <v>34</v>
      </c>
      <c r="B37" s="10">
        <f>+[1]Anexos!D105</f>
        <v>16632.609999999997</v>
      </c>
      <c r="C37" s="10">
        <v>16174.98</v>
      </c>
      <c r="D37" s="10">
        <f t="shared" si="4"/>
        <v>457.62999999999738</v>
      </c>
      <c r="E37" s="20">
        <f t="shared" si="5"/>
        <v>2.8292461567185703E-2</v>
      </c>
    </row>
    <row r="38" spans="1:6" x14ac:dyDescent="0.2">
      <c r="A38" s="5" t="s">
        <v>35</v>
      </c>
      <c r="B38" s="11">
        <f>+[1]Anexos!C98</f>
        <v>0</v>
      </c>
      <c r="C38" s="11">
        <v>0</v>
      </c>
      <c r="D38" s="11">
        <f t="shared" si="4"/>
        <v>0</v>
      </c>
      <c r="E38" s="20">
        <v>0</v>
      </c>
    </row>
    <row r="39" spans="1:6" ht="36.75" x14ac:dyDescent="0.25">
      <c r="A39" s="1" t="s">
        <v>36</v>
      </c>
      <c r="B39" s="12">
        <f>SUM(B33:B38)</f>
        <v>112223.95999999999</v>
      </c>
      <c r="C39" s="12">
        <f>SUM(C33:C38)</f>
        <v>172850.53</v>
      </c>
      <c r="D39" s="12">
        <f>SUM(D33:D38)</f>
        <v>-60626.570000000007</v>
      </c>
      <c r="E39" s="20">
        <f t="shared" si="5"/>
        <v>-0.35074564133532021</v>
      </c>
      <c r="F39" s="57" t="s">
        <v>141</v>
      </c>
    </row>
    <row r="40" spans="1:6" x14ac:dyDescent="0.2">
      <c r="B40" s="10" t="s">
        <v>17</v>
      </c>
      <c r="C40" s="10"/>
      <c r="D40" s="10"/>
      <c r="E40" s="20"/>
    </row>
    <row r="41" spans="1:6" ht="15.75" x14ac:dyDescent="0.25">
      <c r="A41" s="1" t="s">
        <v>37</v>
      </c>
      <c r="B41" s="10"/>
      <c r="C41" s="10"/>
      <c r="D41" s="10"/>
      <c r="E41" s="20"/>
    </row>
    <row r="42" spans="1:6" x14ac:dyDescent="0.2">
      <c r="A42" s="5" t="s">
        <v>38</v>
      </c>
      <c r="B42" s="10">
        <f>+[1]Anexos!E112+[1]Anexos!E113</f>
        <v>118697.75</v>
      </c>
      <c r="C42" s="10">
        <v>124576.65</v>
      </c>
      <c r="D42" s="10">
        <f>+B42-C42</f>
        <v>-5878.8999999999942</v>
      </c>
      <c r="E42" s="20">
        <f t="shared" si="5"/>
        <v>-4.7191026568783108E-2</v>
      </c>
    </row>
    <row r="43" spans="1:6" ht="36" x14ac:dyDescent="0.2">
      <c r="A43" s="42" t="s">
        <v>39</v>
      </c>
      <c r="B43" s="58">
        <f>+[1]Anexos!D125</f>
        <v>38373</v>
      </c>
      <c r="C43" s="58">
        <v>50252</v>
      </c>
      <c r="D43" s="58">
        <f>+B43-C43</f>
        <v>-11879</v>
      </c>
      <c r="E43" s="44">
        <f t="shared" si="5"/>
        <v>-0.23638860144869855</v>
      </c>
      <c r="F43" s="57" t="s">
        <v>147</v>
      </c>
    </row>
    <row r="44" spans="1:6" ht="15.75" x14ac:dyDescent="0.25">
      <c r="A44" s="1" t="s">
        <v>40</v>
      </c>
      <c r="B44" s="12">
        <f>SUM(B42:B43)</f>
        <v>157070.75</v>
      </c>
      <c r="C44" s="12">
        <f>SUM(C42:C43)</f>
        <v>174828.65</v>
      </c>
      <c r="D44" s="12">
        <f>SUM(D42:D43)</f>
        <v>-17757.899999999994</v>
      </c>
      <c r="E44" s="20">
        <f t="shared" si="5"/>
        <v>-0.10157316892854801</v>
      </c>
    </row>
    <row r="45" spans="1:6" ht="15.75" x14ac:dyDescent="0.25">
      <c r="A45" s="1" t="s">
        <v>41</v>
      </c>
      <c r="B45" s="14">
        <f>+B39+B44</f>
        <v>269294.70999999996</v>
      </c>
      <c r="C45" s="14">
        <f>+C39+C44</f>
        <v>347679.18</v>
      </c>
      <c r="D45" s="14">
        <f>+D39+D44</f>
        <v>-78384.47</v>
      </c>
      <c r="E45" s="20">
        <f t="shared" si="5"/>
        <v>-0.22545057198995927</v>
      </c>
    </row>
    <row r="46" spans="1:6" x14ac:dyDescent="0.2">
      <c r="B46" s="10" t="s">
        <v>17</v>
      </c>
      <c r="C46" s="10"/>
      <c r="D46" s="10"/>
      <c r="E46" s="20"/>
    </row>
    <row r="47" spans="1:6" ht="15.75" x14ac:dyDescent="0.25">
      <c r="A47" s="1" t="s">
        <v>42</v>
      </c>
      <c r="B47" s="10" t="s">
        <v>17</v>
      </c>
      <c r="C47" s="10" t="s">
        <v>17</v>
      </c>
      <c r="D47" s="10" t="s">
        <v>17</v>
      </c>
      <c r="E47" s="20"/>
    </row>
    <row r="48" spans="1:6" x14ac:dyDescent="0.2">
      <c r="A48" s="5" t="s">
        <v>43</v>
      </c>
      <c r="B48" s="10">
        <f>+[1]Patrimonio!C60</f>
        <v>20000</v>
      </c>
      <c r="C48" s="10">
        <v>20000</v>
      </c>
      <c r="D48" s="10">
        <f t="shared" ref="D48:D54" si="6">+B48-C48</f>
        <v>0</v>
      </c>
      <c r="E48" s="20">
        <f t="shared" si="5"/>
        <v>0</v>
      </c>
    </row>
    <row r="49" spans="1:6" x14ac:dyDescent="0.2">
      <c r="A49" s="5" t="s">
        <v>44</v>
      </c>
      <c r="B49" s="10">
        <f>+[1]Patrimonio!D60</f>
        <v>10000</v>
      </c>
      <c r="C49" s="10">
        <v>10000</v>
      </c>
      <c r="D49" s="10">
        <f t="shared" si="6"/>
        <v>0</v>
      </c>
      <c r="E49" s="20">
        <f t="shared" si="5"/>
        <v>0</v>
      </c>
    </row>
    <row r="50" spans="1:6" x14ac:dyDescent="0.2">
      <c r="A50" s="5" t="s">
        <v>45</v>
      </c>
      <c r="B50" s="10">
        <v>540000</v>
      </c>
      <c r="C50" s="10">
        <v>540000</v>
      </c>
      <c r="D50" s="10">
        <f t="shared" si="6"/>
        <v>0</v>
      </c>
      <c r="E50" s="20">
        <f t="shared" si="5"/>
        <v>0</v>
      </c>
    </row>
    <row r="51" spans="1:6" x14ac:dyDescent="0.2">
      <c r="A51" s="5" t="s">
        <v>46</v>
      </c>
      <c r="B51" s="10">
        <v>-72365.2</v>
      </c>
      <c r="C51" s="10">
        <v>-72365.2</v>
      </c>
      <c r="D51" s="10">
        <f t="shared" si="6"/>
        <v>0</v>
      </c>
      <c r="E51" s="20">
        <f t="shared" si="5"/>
        <v>0</v>
      </c>
    </row>
    <row r="52" spans="1:6" x14ac:dyDescent="0.2">
      <c r="A52" s="5" t="s">
        <v>47</v>
      </c>
      <c r="B52" s="10">
        <v>38680.53</v>
      </c>
      <c r="C52" s="10">
        <v>38680.53</v>
      </c>
      <c r="D52" s="10">
        <f t="shared" si="6"/>
        <v>0</v>
      </c>
      <c r="E52" s="20">
        <f t="shared" si="5"/>
        <v>0</v>
      </c>
    </row>
    <row r="53" spans="1:6" x14ac:dyDescent="0.2">
      <c r="A53" s="5" t="s">
        <v>48</v>
      </c>
      <c r="B53" s="10">
        <f>-118511.01-5184.41</f>
        <v>-123695.42</v>
      </c>
      <c r="C53" s="10">
        <v>-118511.01</v>
      </c>
      <c r="D53" s="10">
        <f t="shared" si="6"/>
        <v>-5184.4100000000035</v>
      </c>
      <c r="E53" s="20">
        <f t="shared" si="5"/>
        <v>4.374623083543043E-2</v>
      </c>
      <c r="F53" s="56" t="s">
        <v>143</v>
      </c>
    </row>
    <row r="54" spans="1:6" x14ac:dyDescent="0.2">
      <c r="A54" s="5" t="s">
        <v>49</v>
      </c>
      <c r="B54" s="10">
        <v>-139490.62</v>
      </c>
      <c r="C54" s="10">
        <v>-5184.41</v>
      </c>
      <c r="D54" s="10">
        <f t="shared" si="6"/>
        <v>-134306.21</v>
      </c>
      <c r="E54" s="20">
        <f t="shared" si="5"/>
        <v>25.905784843405517</v>
      </c>
      <c r="F54" s="56" t="s">
        <v>142</v>
      </c>
    </row>
    <row r="55" spans="1:6" ht="24.75" x14ac:dyDescent="0.25">
      <c r="A55" s="1" t="s">
        <v>50</v>
      </c>
      <c r="B55" s="14">
        <f>SUM(B48:B54)</f>
        <v>273129.28999999998</v>
      </c>
      <c r="C55" s="14">
        <f>SUM(C48:C54)</f>
        <v>412619.91</v>
      </c>
      <c r="D55" s="14">
        <f>SUM(D48:D54)</f>
        <v>-139490.62</v>
      </c>
      <c r="E55" s="20">
        <f t="shared" si="5"/>
        <v>-0.33806080758439411</v>
      </c>
      <c r="F55" s="57" t="s">
        <v>144</v>
      </c>
    </row>
    <row r="56" spans="1:6" x14ac:dyDescent="0.2">
      <c r="B56" s="10"/>
      <c r="C56" s="10"/>
      <c r="D56" s="10"/>
      <c r="E56" s="20"/>
    </row>
    <row r="57" spans="1:6" ht="16.5" thickBot="1" x14ac:dyDescent="0.3">
      <c r="A57" s="1" t="s">
        <v>51</v>
      </c>
      <c r="B57" s="13">
        <f>+B45+B55</f>
        <v>542424</v>
      </c>
      <c r="C57" s="13">
        <f>+C39+C44+C55</f>
        <v>760299.09</v>
      </c>
      <c r="D57" s="13">
        <f>+D39+D44+D55</f>
        <v>-217875.09</v>
      </c>
      <c r="E57" s="20">
        <f t="shared" si="5"/>
        <v>-0.28656497537041642</v>
      </c>
    </row>
    <row r="58" spans="1:6" ht="15.75" thickTop="1" x14ac:dyDescent="0.2">
      <c r="B58" s="15" t="s">
        <v>17</v>
      </c>
      <c r="C58" s="15"/>
      <c r="D58" s="10"/>
    </row>
    <row r="59" spans="1:6" x14ac:dyDescent="0.2">
      <c r="B59" s="16">
        <f>+B29-B57</f>
        <v>0</v>
      </c>
      <c r="C59" s="16">
        <f>+C29-C57</f>
        <v>0</v>
      </c>
      <c r="D59" s="15">
        <f>+D29-D57</f>
        <v>0</v>
      </c>
    </row>
    <row r="60" spans="1:6" x14ac:dyDescent="0.2">
      <c r="B60" s="7" t="s">
        <v>17</v>
      </c>
      <c r="D60" s="7" t="s">
        <v>17</v>
      </c>
    </row>
    <row r="61" spans="1:6" ht="15.75" x14ac:dyDescent="0.25">
      <c r="A61" s="1"/>
      <c r="B61" s="8" t="s">
        <v>17</v>
      </c>
      <c r="C61" s="5" t="s">
        <v>17</v>
      </c>
    </row>
    <row r="62" spans="1:6" ht="15.75" x14ac:dyDescent="0.25">
      <c r="A62" s="1"/>
      <c r="B62" s="8" t="s">
        <v>17</v>
      </c>
    </row>
    <row r="63" spans="1:6" ht="15.75" x14ac:dyDescent="0.25">
      <c r="A63" s="1"/>
      <c r="B63" s="8"/>
    </row>
    <row r="64" spans="1:6" ht="15.75" x14ac:dyDescent="0.25">
      <c r="A64" s="1"/>
      <c r="B64" s="7"/>
    </row>
    <row r="65" spans="1:2" ht="15.75" x14ac:dyDescent="0.25">
      <c r="A65" s="1"/>
      <c r="B65" s="7"/>
    </row>
    <row r="67" spans="1:2" ht="15.75" x14ac:dyDescent="0.25">
      <c r="B6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5919-81A6-4F3C-A5B3-2B93B4828EF3}">
  <dimension ref="A1:G40"/>
  <sheetViews>
    <sheetView tabSelected="1" topLeftCell="A5" workbookViewId="0">
      <pane ySplit="3" topLeftCell="A8" activePane="bottomLeft" state="frozen"/>
      <selection activeCell="A5" sqref="A5"/>
      <selection pane="bottomLeft" activeCell="C1" sqref="C1"/>
    </sheetView>
  </sheetViews>
  <sheetFormatPr defaultRowHeight="14.25" x14ac:dyDescent="0.2"/>
  <cols>
    <col min="1" max="1" width="9.140625" style="2"/>
    <col min="2" max="2" width="43.5703125" style="2" customWidth="1"/>
    <col min="3" max="4" width="14.85546875" style="22" customWidth="1"/>
    <col min="5" max="5" width="15" style="2" customWidth="1"/>
    <col min="6" max="6" width="8.28515625" style="56" bestFit="1" customWidth="1"/>
    <col min="7" max="7" width="68.140625" style="2" customWidth="1"/>
    <col min="8" max="256" width="11.42578125" style="2" customWidth="1"/>
    <col min="257" max="257" width="9.140625" style="2"/>
    <col min="258" max="258" width="43.5703125" style="2" customWidth="1"/>
    <col min="259" max="259" width="14.85546875" style="2" customWidth="1"/>
    <col min="260" max="260" width="3.140625" style="2" customWidth="1"/>
    <col min="261" max="261" width="15" style="2" customWidth="1"/>
    <col min="262" max="512" width="11.42578125" style="2" customWidth="1"/>
    <col min="513" max="513" width="9.140625" style="2"/>
    <col min="514" max="514" width="43.5703125" style="2" customWidth="1"/>
    <col min="515" max="515" width="14.85546875" style="2" customWidth="1"/>
    <col min="516" max="516" width="3.140625" style="2" customWidth="1"/>
    <col min="517" max="517" width="15" style="2" customWidth="1"/>
    <col min="518" max="768" width="11.42578125" style="2" customWidth="1"/>
    <col min="769" max="769" width="9.140625" style="2"/>
    <col min="770" max="770" width="43.5703125" style="2" customWidth="1"/>
    <col min="771" max="771" width="14.85546875" style="2" customWidth="1"/>
    <col min="772" max="772" width="3.140625" style="2" customWidth="1"/>
    <col min="773" max="773" width="15" style="2" customWidth="1"/>
    <col min="774" max="1024" width="11.42578125" style="2" customWidth="1"/>
    <col min="1025" max="1025" width="9.140625" style="2"/>
    <col min="1026" max="1026" width="43.5703125" style="2" customWidth="1"/>
    <col min="1027" max="1027" width="14.85546875" style="2" customWidth="1"/>
    <col min="1028" max="1028" width="3.140625" style="2" customWidth="1"/>
    <col min="1029" max="1029" width="15" style="2" customWidth="1"/>
    <col min="1030" max="1280" width="11.42578125" style="2" customWidth="1"/>
    <col min="1281" max="1281" width="9.140625" style="2"/>
    <col min="1282" max="1282" width="43.5703125" style="2" customWidth="1"/>
    <col min="1283" max="1283" width="14.85546875" style="2" customWidth="1"/>
    <col min="1284" max="1284" width="3.140625" style="2" customWidth="1"/>
    <col min="1285" max="1285" width="15" style="2" customWidth="1"/>
    <col min="1286" max="1536" width="11.42578125" style="2" customWidth="1"/>
    <col min="1537" max="1537" width="9.140625" style="2"/>
    <col min="1538" max="1538" width="43.5703125" style="2" customWidth="1"/>
    <col min="1539" max="1539" width="14.85546875" style="2" customWidth="1"/>
    <col min="1540" max="1540" width="3.140625" style="2" customWidth="1"/>
    <col min="1541" max="1541" width="15" style="2" customWidth="1"/>
    <col min="1542" max="1792" width="11.42578125" style="2" customWidth="1"/>
    <col min="1793" max="1793" width="9.140625" style="2"/>
    <col min="1794" max="1794" width="43.5703125" style="2" customWidth="1"/>
    <col min="1795" max="1795" width="14.85546875" style="2" customWidth="1"/>
    <col min="1796" max="1796" width="3.140625" style="2" customWidth="1"/>
    <col min="1797" max="1797" width="15" style="2" customWidth="1"/>
    <col min="1798" max="2048" width="11.42578125" style="2" customWidth="1"/>
    <col min="2049" max="2049" width="9.140625" style="2"/>
    <col min="2050" max="2050" width="43.5703125" style="2" customWidth="1"/>
    <col min="2051" max="2051" width="14.85546875" style="2" customWidth="1"/>
    <col min="2052" max="2052" width="3.140625" style="2" customWidth="1"/>
    <col min="2053" max="2053" width="15" style="2" customWidth="1"/>
    <col min="2054" max="2304" width="11.42578125" style="2" customWidth="1"/>
    <col min="2305" max="2305" width="9.140625" style="2"/>
    <col min="2306" max="2306" width="43.5703125" style="2" customWidth="1"/>
    <col min="2307" max="2307" width="14.85546875" style="2" customWidth="1"/>
    <col min="2308" max="2308" width="3.140625" style="2" customWidth="1"/>
    <col min="2309" max="2309" width="15" style="2" customWidth="1"/>
    <col min="2310" max="2560" width="11.42578125" style="2" customWidth="1"/>
    <col min="2561" max="2561" width="9.140625" style="2"/>
    <col min="2562" max="2562" width="43.5703125" style="2" customWidth="1"/>
    <col min="2563" max="2563" width="14.85546875" style="2" customWidth="1"/>
    <col min="2564" max="2564" width="3.140625" style="2" customWidth="1"/>
    <col min="2565" max="2565" width="15" style="2" customWidth="1"/>
    <col min="2566" max="2816" width="11.42578125" style="2" customWidth="1"/>
    <col min="2817" max="2817" width="9.140625" style="2"/>
    <col min="2818" max="2818" width="43.5703125" style="2" customWidth="1"/>
    <col min="2819" max="2819" width="14.85546875" style="2" customWidth="1"/>
    <col min="2820" max="2820" width="3.140625" style="2" customWidth="1"/>
    <col min="2821" max="2821" width="15" style="2" customWidth="1"/>
    <col min="2822" max="3072" width="11.42578125" style="2" customWidth="1"/>
    <col min="3073" max="3073" width="9.140625" style="2"/>
    <col min="3074" max="3074" width="43.5703125" style="2" customWidth="1"/>
    <col min="3075" max="3075" width="14.85546875" style="2" customWidth="1"/>
    <col min="3076" max="3076" width="3.140625" style="2" customWidth="1"/>
    <col min="3077" max="3077" width="15" style="2" customWidth="1"/>
    <col min="3078" max="3328" width="11.42578125" style="2" customWidth="1"/>
    <col min="3329" max="3329" width="9.140625" style="2"/>
    <col min="3330" max="3330" width="43.5703125" style="2" customWidth="1"/>
    <col min="3331" max="3331" width="14.85546875" style="2" customWidth="1"/>
    <col min="3332" max="3332" width="3.140625" style="2" customWidth="1"/>
    <col min="3333" max="3333" width="15" style="2" customWidth="1"/>
    <col min="3334" max="3584" width="11.42578125" style="2" customWidth="1"/>
    <col min="3585" max="3585" width="9.140625" style="2"/>
    <col min="3586" max="3586" width="43.5703125" style="2" customWidth="1"/>
    <col min="3587" max="3587" width="14.85546875" style="2" customWidth="1"/>
    <col min="3588" max="3588" width="3.140625" style="2" customWidth="1"/>
    <col min="3589" max="3589" width="15" style="2" customWidth="1"/>
    <col min="3590" max="3840" width="11.42578125" style="2" customWidth="1"/>
    <col min="3841" max="3841" width="9.140625" style="2"/>
    <col min="3842" max="3842" width="43.5703125" style="2" customWidth="1"/>
    <col min="3843" max="3843" width="14.85546875" style="2" customWidth="1"/>
    <col min="3844" max="3844" width="3.140625" style="2" customWidth="1"/>
    <col min="3845" max="3845" width="15" style="2" customWidth="1"/>
    <col min="3846" max="4096" width="11.42578125" style="2" customWidth="1"/>
    <col min="4097" max="4097" width="9.140625" style="2"/>
    <col min="4098" max="4098" width="43.5703125" style="2" customWidth="1"/>
    <col min="4099" max="4099" width="14.85546875" style="2" customWidth="1"/>
    <col min="4100" max="4100" width="3.140625" style="2" customWidth="1"/>
    <col min="4101" max="4101" width="15" style="2" customWidth="1"/>
    <col min="4102" max="4352" width="11.42578125" style="2" customWidth="1"/>
    <col min="4353" max="4353" width="9.140625" style="2"/>
    <col min="4354" max="4354" width="43.5703125" style="2" customWidth="1"/>
    <col min="4355" max="4355" width="14.85546875" style="2" customWidth="1"/>
    <col min="4356" max="4356" width="3.140625" style="2" customWidth="1"/>
    <col min="4357" max="4357" width="15" style="2" customWidth="1"/>
    <col min="4358" max="4608" width="11.42578125" style="2" customWidth="1"/>
    <col min="4609" max="4609" width="9.140625" style="2"/>
    <col min="4610" max="4610" width="43.5703125" style="2" customWidth="1"/>
    <col min="4611" max="4611" width="14.85546875" style="2" customWidth="1"/>
    <col min="4612" max="4612" width="3.140625" style="2" customWidth="1"/>
    <col min="4613" max="4613" width="15" style="2" customWidth="1"/>
    <col min="4614" max="4864" width="11.42578125" style="2" customWidth="1"/>
    <col min="4865" max="4865" width="9.140625" style="2"/>
    <col min="4866" max="4866" width="43.5703125" style="2" customWidth="1"/>
    <col min="4867" max="4867" width="14.85546875" style="2" customWidth="1"/>
    <col min="4868" max="4868" width="3.140625" style="2" customWidth="1"/>
    <col min="4869" max="4869" width="15" style="2" customWidth="1"/>
    <col min="4870" max="5120" width="11.42578125" style="2" customWidth="1"/>
    <col min="5121" max="5121" width="9.140625" style="2"/>
    <col min="5122" max="5122" width="43.5703125" style="2" customWidth="1"/>
    <col min="5123" max="5123" width="14.85546875" style="2" customWidth="1"/>
    <col min="5124" max="5124" width="3.140625" style="2" customWidth="1"/>
    <col min="5125" max="5125" width="15" style="2" customWidth="1"/>
    <col min="5126" max="5376" width="11.42578125" style="2" customWidth="1"/>
    <col min="5377" max="5377" width="9.140625" style="2"/>
    <col min="5378" max="5378" width="43.5703125" style="2" customWidth="1"/>
    <col min="5379" max="5379" width="14.85546875" style="2" customWidth="1"/>
    <col min="5380" max="5380" width="3.140625" style="2" customWidth="1"/>
    <col min="5381" max="5381" width="15" style="2" customWidth="1"/>
    <col min="5382" max="5632" width="11.42578125" style="2" customWidth="1"/>
    <col min="5633" max="5633" width="9.140625" style="2"/>
    <col min="5634" max="5634" width="43.5703125" style="2" customWidth="1"/>
    <col min="5635" max="5635" width="14.85546875" style="2" customWidth="1"/>
    <col min="5636" max="5636" width="3.140625" style="2" customWidth="1"/>
    <col min="5637" max="5637" width="15" style="2" customWidth="1"/>
    <col min="5638" max="5888" width="11.42578125" style="2" customWidth="1"/>
    <col min="5889" max="5889" width="9.140625" style="2"/>
    <col min="5890" max="5890" width="43.5703125" style="2" customWidth="1"/>
    <col min="5891" max="5891" width="14.85546875" style="2" customWidth="1"/>
    <col min="5892" max="5892" width="3.140625" style="2" customWidth="1"/>
    <col min="5893" max="5893" width="15" style="2" customWidth="1"/>
    <col min="5894" max="6144" width="11.42578125" style="2" customWidth="1"/>
    <col min="6145" max="6145" width="9.140625" style="2"/>
    <col min="6146" max="6146" width="43.5703125" style="2" customWidth="1"/>
    <col min="6147" max="6147" width="14.85546875" style="2" customWidth="1"/>
    <col min="6148" max="6148" width="3.140625" style="2" customWidth="1"/>
    <col min="6149" max="6149" width="15" style="2" customWidth="1"/>
    <col min="6150" max="6400" width="11.42578125" style="2" customWidth="1"/>
    <col min="6401" max="6401" width="9.140625" style="2"/>
    <col min="6402" max="6402" width="43.5703125" style="2" customWidth="1"/>
    <col min="6403" max="6403" width="14.85546875" style="2" customWidth="1"/>
    <col min="6404" max="6404" width="3.140625" style="2" customWidth="1"/>
    <col min="6405" max="6405" width="15" style="2" customWidth="1"/>
    <col min="6406" max="6656" width="11.42578125" style="2" customWidth="1"/>
    <col min="6657" max="6657" width="9.140625" style="2"/>
    <col min="6658" max="6658" width="43.5703125" style="2" customWidth="1"/>
    <col min="6659" max="6659" width="14.85546875" style="2" customWidth="1"/>
    <col min="6660" max="6660" width="3.140625" style="2" customWidth="1"/>
    <col min="6661" max="6661" width="15" style="2" customWidth="1"/>
    <col min="6662" max="6912" width="11.42578125" style="2" customWidth="1"/>
    <col min="6913" max="6913" width="9.140625" style="2"/>
    <col min="6914" max="6914" width="43.5703125" style="2" customWidth="1"/>
    <col min="6915" max="6915" width="14.85546875" style="2" customWidth="1"/>
    <col min="6916" max="6916" width="3.140625" style="2" customWidth="1"/>
    <col min="6917" max="6917" width="15" style="2" customWidth="1"/>
    <col min="6918" max="7168" width="11.42578125" style="2" customWidth="1"/>
    <col min="7169" max="7169" width="9.140625" style="2"/>
    <col min="7170" max="7170" width="43.5703125" style="2" customWidth="1"/>
    <col min="7171" max="7171" width="14.85546875" style="2" customWidth="1"/>
    <col min="7172" max="7172" width="3.140625" style="2" customWidth="1"/>
    <col min="7173" max="7173" width="15" style="2" customWidth="1"/>
    <col min="7174" max="7424" width="11.42578125" style="2" customWidth="1"/>
    <col min="7425" max="7425" width="9.140625" style="2"/>
    <col min="7426" max="7426" width="43.5703125" style="2" customWidth="1"/>
    <col min="7427" max="7427" width="14.85546875" style="2" customWidth="1"/>
    <col min="7428" max="7428" width="3.140625" style="2" customWidth="1"/>
    <col min="7429" max="7429" width="15" style="2" customWidth="1"/>
    <col min="7430" max="7680" width="11.42578125" style="2" customWidth="1"/>
    <col min="7681" max="7681" width="9.140625" style="2"/>
    <col min="7682" max="7682" width="43.5703125" style="2" customWidth="1"/>
    <col min="7683" max="7683" width="14.85546875" style="2" customWidth="1"/>
    <col min="7684" max="7684" width="3.140625" style="2" customWidth="1"/>
    <col min="7685" max="7685" width="15" style="2" customWidth="1"/>
    <col min="7686" max="7936" width="11.42578125" style="2" customWidth="1"/>
    <col min="7937" max="7937" width="9.140625" style="2"/>
    <col min="7938" max="7938" width="43.5703125" style="2" customWidth="1"/>
    <col min="7939" max="7939" width="14.85546875" style="2" customWidth="1"/>
    <col min="7940" max="7940" width="3.140625" style="2" customWidth="1"/>
    <col min="7941" max="7941" width="15" style="2" customWidth="1"/>
    <col min="7942" max="8192" width="11.42578125" style="2" customWidth="1"/>
    <col min="8193" max="8193" width="9.140625" style="2"/>
    <col min="8194" max="8194" width="43.5703125" style="2" customWidth="1"/>
    <col min="8195" max="8195" width="14.85546875" style="2" customWidth="1"/>
    <col min="8196" max="8196" width="3.140625" style="2" customWidth="1"/>
    <col min="8197" max="8197" width="15" style="2" customWidth="1"/>
    <col min="8198" max="8448" width="11.42578125" style="2" customWidth="1"/>
    <col min="8449" max="8449" width="9.140625" style="2"/>
    <col min="8450" max="8450" width="43.5703125" style="2" customWidth="1"/>
    <col min="8451" max="8451" width="14.85546875" style="2" customWidth="1"/>
    <col min="8452" max="8452" width="3.140625" style="2" customWidth="1"/>
    <col min="8453" max="8453" width="15" style="2" customWidth="1"/>
    <col min="8454" max="8704" width="11.42578125" style="2" customWidth="1"/>
    <col min="8705" max="8705" width="9.140625" style="2"/>
    <col min="8706" max="8706" width="43.5703125" style="2" customWidth="1"/>
    <col min="8707" max="8707" width="14.85546875" style="2" customWidth="1"/>
    <col min="8708" max="8708" width="3.140625" style="2" customWidth="1"/>
    <col min="8709" max="8709" width="15" style="2" customWidth="1"/>
    <col min="8710" max="8960" width="11.42578125" style="2" customWidth="1"/>
    <col min="8961" max="8961" width="9.140625" style="2"/>
    <col min="8962" max="8962" width="43.5703125" style="2" customWidth="1"/>
    <col min="8963" max="8963" width="14.85546875" style="2" customWidth="1"/>
    <col min="8964" max="8964" width="3.140625" style="2" customWidth="1"/>
    <col min="8965" max="8965" width="15" style="2" customWidth="1"/>
    <col min="8966" max="9216" width="11.42578125" style="2" customWidth="1"/>
    <col min="9217" max="9217" width="9.140625" style="2"/>
    <col min="9218" max="9218" width="43.5703125" style="2" customWidth="1"/>
    <col min="9219" max="9219" width="14.85546875" style="2" customWidth="1"/>
    <col min="9220" max="9220" width="3.140625" style="2" customWidth="1"/>
    <col min="9221" max="9221" width="15" style="2" customWidth="1"/>
    <col min="9222" max="9472" width="11.42578125" style="2" customWidth="1"/>
    <col min="9473" max="9473" width="9.140625" style="2"/>
    <col min="9474" max="9474" width="43.5703125" style="2" customWidth="1"/>
    <col min="9475" max="9475" width="14.85546875" style="2" customWidth="1"/>
    <col min="9476" max="9476" width="3.140625" style="2" customWidth="1"/>
    <col min="9477" max="9477" width="15" style="2" customWidth="1"/>
    <col min="9478" max="9728" width="11.42578125" style="2" customWidth="1"/>
    <col min="9729" max="9729" width="9.140625" style="2"/>
    <col min="9730" max="9730" width="43.5703125" style="2" customWidth="1"/>
    <col min="9731" max="9731" width="14.85546875" style="2" customWidth="1"/>
    <col min="9732" max="9732" width="3.140625" style="2" customWidth="1"/>
    <col min="9733" max="9733" width="15" style="2" customWidth="1"/>
    <col min="9734" max="9984" width="11.42578125" style="2" customWidth="1"/>
    <col min="9985" max="9985" width="9.140625" style="2"/>
    <col min="9986" max="9986" width="43.5703125" style="2" customWidth="1"/>
    <col min="9987" max="9987" width="14.85546875" style="2" customWidth="1"/>
    <col min="9988" max="9988" width="3.140625" style="2" customWidth="1"/>
    <col min="9989" max="9989" width="15" style="2" customWidth="1"/>
    <col min="9990" max="10240" width="11.42578125" style="2" customWidth="1"/>
    <col min="10241" max="10241" width="9.140625" style="2"/>
    <col min="10242" max="10242" width="43.5703125" style="2" customWidth="1"/>
    <col min="10243" max="10243" width="14.85546875" style="2" customWidth="1"/>
    <col min="10244" max="10244" width="3.140625" style="2" customWidth="1"/>
    <col min="10245" max="10245" width="15" style="2" customWidth="1"/>
    <col min="10246" max="10496" width="11.42578125" style="2" customWidth="1"/>
    <col min="10497" max="10497" width="9.140625" style="2"/>
    <col min="10498" max="10498" width="43.5703125" style="2" customWidth="1"/>
    <col min="10499" max="10499" width="14.85546875" style="2" customWidth="1"/>
    <col min="10500" max="10500" width="3.140625" style="2" customWidth="1"/>
    <col min="10501" max="10501" width="15" style="2" customWidth="1"/>
    <col min="10502" max="10752" width="11.42578125" style="2" customWidth="1"/>
    <col min="10753" max="10753" width="9.140625" style="2"/>
    <col min="10754" max="10754" width="43.5703125" style="2" customWidth="1"/>
    <col min="10755" max="10755" width="14.85546875" style="2" customWidth="1"/>
    <col min="10756" max="10756" width="3.140625" style="2" customWidth="1"/>
    <col min="10757" max="10757" width="15" style="2" customWidth="1"/>
    <col min="10758" max="11008" width="11.42578125" style="2" customWidth="1"/>
    <col min="11009" max="11009" width="9.140625" style="2"/>
    <col min="11010" max="11010" width="43.5703125" style="2" customWidth="1"/>
    <col min="11011" max="11011" width="14.85546875" style="2" customWidth="1"/>
    <col min="11012" max="11012" width="3.140625" style="2" customWidth="1"/>
    <col min="11013" max="11013" width="15" style="2" customWidth="1"/>
    <col min="11014" max="11264" width="11.42578125" style="2" customWidth="1"/>
    <col min="11265" max="11265" width="9.140625" style="2"/>
    <col min="11266" max="11266" width="43.5703125" style="2" customWidth="1"/>
    <col min="11267" max="11267" width="14.85546875" style="2" customWidth="1"/>
    <col min="11268" max="11268" width="3.140625" style="2" customWidth="1"/>
    <col min="11269" max="11269" width="15" style="2" customWidth="1"/>
    <col min="11270" max="11520" width="11.42578125" style="2" customWidth="1"/>
    <col min="11521" max="11521" width="9.140625" style="2"/>
    <col min="11522" max="11522" width="43.5703125" style="2" customWidth="1"/>
    <col min="11523" max="11523" width="14.85546875" style="2" customWidth="1"/>
    <col min="11524" max="11524" width="3.140625" style="2" customWidth="1"/>
    <col min="11525" max="11525" width="15" style="2" customWidth="1"/>
    <col min="11526" max="11776" width="11.42578125" style="2" customWidth="1"/>
    <col min="11777" max="11777" width="9.140625" style="2"/>
    <col min="11778" max="11778" width="43.5703125" style="2" customWidth="1"/>
    <col min="11779" max="11779" width="14.85546875" style="2" customWidth="1"/>
    <col min="11780" max="11780" width="3.140625" style="2" customWidth="1"/>
    <col min="11781" max="11781" width="15" style="2" customWidth="1"/>
    <col min="11782" max="12032" width="11.42578125" style="2" customWidth="1"/>
    <col min="12033" max="12033" width="9.140625" style="2"/>
    <col min="12034" max="12034" width="43.5703125" style="2" customWidth="1"/>
    <col min="12035" max="12035" width="14.85546875" style="2" customWidth="1"/>
    <col min="12036" max="12036" width="3.140625" style="2" customWidth="1"/>
    <col min="12037" max="12037" width="15" style="2" customWidth="1"/>
    <col min="12038" max="12288" width="11.42578125" style="2" customWidth="1"/>
    <col min="12289" max="12289" width="9.140625" style="2"/>
    <col min="12290" max="12290" width="43.5703125" style="2" customWidth="1"/>
    <col min="12291" max="12291" width="14.85546875" style="2" customWidth="1"/>
    <col min="12292" max="12292" width="3.140625" style="2" customWidth="1"/>
    <col min="12293" max="12293" width="15" style="2" customWidth="1"/>
    <col min="12294" max="12544" width="11.42578125" style="2" customWidth="1"/>
    <col min="12545" max="12545" width="9.140625" style="2"/>
    <col min="12546" max="12546" width="43.5703125" style="2" customWidth="1"/>
    <col min="12547" max="12547" width="14.85546875" style="2" customWidth="1"/>
    <col min="12548" max="12548" width="3.140625" style="2" customWidth="1"/>
    <col min="12549" max="12549" width="15" style="2" customWidth="1"/>
    <col min="12550" max="12800" width="11.42578125" style="2" customWidth="1"/>
    <col min="12801" max="12801" width="9.140625" style="2"/>
    <col min="12802" max="12802" width="43.5703125" style="2" customWidth="1"/>
    <col min="12803" max="12803" width="14.85546875" style="2" customWidth="1"/>
    <col min="12804" max="12804" width="3.140625" style="2" customWidth="1"/>
    <col min="12805" max="12805" width="15" style="2" customWidth="1"/>
    <col min="12806" max="13056" width="11.42578125" style="2" customWidth="1"/>
    <col min="13057" max="13057" width="9.140625" style="2"/>
    <col min="13058" max="13058" width="43.5703125" style="2" customWidth="1"/>
    <col min="13059" max="13059" width="14.85546875" style="2" customWidth="1"/>
    <col min="13060" max="13060" width="3.140625" style="2" customWidth="1"/>
    <col min="13061" max="13061" width="15" style="2" customWidth="1"/>
    <col min="13062" max="13312" width="11.42578125" style="2" customWidth="1"/>
    <col min="13313" max="13313" width="9.140625" style="2"/>
    <col min="13314" max="13314" width="43.5703125" style="2" customWidth="1"/>
    <col min="13315" max="13315" width="14.85546875" style="2" customWidth="1"/>
    <col min="13316" max="13316" width="3.140625" style="2" customWidth="1"/>
    <col min="13317" max="13317" width="15" style="2" customWidth="1"/>
    <col min="13318" max="13568" width="11.42578125" style="2" customWidth="1"/>
    <col min="13569" max="13569" width="9.140625" style="2"/>
    <col min="13570" max="13570" width="43.5703125" style="2" customWidth="1"/>
    <col min="13571" max="13571" width="14.85546875" style="2" customWidth="1"/>
    <col min="13572" max="13572" width="3.140625" style="2" customWidth="1"/>
    <col min="13573" max="13573" width="15" style="2" customWidth="1"/>
    <col min="13574" max="13824" width="11.42578125" style="2" customWidth="1"/>
    <col min="13825" max="13825" width="9.140625" style="2"/>
    <col min="13826" max="13826" width="43.5703125" style="2" customWidth="1"/>
    <col min="13827" max="13827" width="14.85546875" style="2" customWidth="1"/>
    <col min="13828" max="13828" width="3.140625" style="2" customWidth="1"/>
    <col min="13829" max="13829" width="15" style="2" customWidth="1"/>
    <col min="13830" max="14080" width="11.42578125" style="2" customWidth="1"/>
    <col min="14081" max="14081" width="9.140625" style="2"/>
    <col min="14082" max="14082" width="43.5703125" style="2" customWidth="1"/>
    <col min="14083" max="14083" width="14.85546875" style="2" customWidth="1"/>
    <col min="14084" max="14084" width="3.140625" style="2" customWidth="1"/>
    <col min="14085" max="14085" width="15" style="2" customWidth="1"/>
    <col min="14086" max="14336" width="11.42578125" style="2" customWidth="1"/>
    <col min="14337" max="14337" width="9.140625" style="2"/>
    <col min="14338" max="14338" width="43.5703125" style="2" customWidth="1"/>
    <col min="14339" max="14339" width="14.85546875" style="2" customWidth="1"/>
    <col min="14340" max="14340" width="3.140625" style="2" customWidth="1"/>
    <col min="14341" max="14341" width="15" style="2" customWidth="1"/>
    <col min="14342" max="14592" width="11.42578125" style="2" customWidth="1"/>
    <col min="14593" max="14593" width="9.140625" style="2"/>
    <col min="14594" max="14594" width="43.5703125" style="2" customWidth="1"/>
    <col min="14595" max="14595" width="14.85546875" style="2" customWidth="1"/>
    <col min="14596" max="14596" width="3.140625" style="2" customWidth="1"/>
    <col min="14597" max="14597" width="15" style="2" customWidth="1"/>
    <col min="14598" max="14848" width="11.42578125" style="2" customWidth="1"/>
    <col min="14849" max="14849" width="9.140625" style="2"/>
    <col min="14850" max="14850" width="43.5703125" style="2" customWidth="1"/>
    <col min="14851" max="14851" width="14.85546875" style="2" customWidth="1"/>
    <col min="14852" max="14852" width="3.140625" style="2" customWidth="1"/>
    <col min="14853" max="14853" width="15" style="2" customWidth="1"/>
    <col min="14854" max="15104" width="11.42578125" style="2" customWidth="1"/>
    <col min="15105" max="15105" width="9.140625" style="2"/>
    <col min="15106" max="15106" width="43.5703125" style="2" customWidth="1"/>
    <col min="15107" max="15107" width="14.85546875" style="2" customWidth="1"/>
    <col min="15108" max="15108" width="3.140625" style="2" customWidth="1"/>
    <col min="15109" max="15109" width="15" style="2" customWidth="1"/>
    <col min="15110" max="15360" width="11.42578125" style="2" customWidth="1"/>
    <col min="15361" max="15361" width="9.140625" style="2"/>
    <col min="15362" max="15362" width="43.5703125" style="2" customWidth="1"/>
    <col min="15363" max="15363" width="14.85546875" style="2" customWidth="1"/>
    <col min="15364" max="15364" width="3.140625" style="2" customWidth="1"/>
    <col min="15365" max="15365" width="15" style="2" customWidth="1"/>
    <col min="15366" max="15616" width="11.42578125" style="2" customWidth="1"/>
    <col min="15617" max="15617" width="9.140625" style="2"/>
    <col min="15618" max="15618" width="43.5703125" style="2" customWidth="1"/>
    <col min="15619" max="15619" width="14.85546875" style="2" customWidth="1"/>
    <col min="15620" max="15620" width="3.140625" style="2" customWidth="1"/>
    <col min="15621" max="15621" width="15" style="2" customWidth="1"/>
    <col min="15622" max="15872" width="11.42578125" style="2" customWidth="1"/>
    <col min="15873" max="15873" width="9.140625" style="2"/>
    <col min="15874" max="15874" width="43.5703125" style="2" customWidth="1"/>
    <col min="15875" max="15875" width="14.85546875" style="2" customWidth="1"/>
    <col min="15876" max="15876" width="3.140625" style="2" customWidth="1"/>
    <col min="15877" max="15877" width="15" style="2" customWidth="1"/>
    <col min="15878" max="16128" width="11.42578125" style="2" customWidth="1"/>
    <col min="16129" max="16129" width="9.140625" style="2"/>
    <col min="16130" max="16130" width="43.5703125" style="2" customWidth="1"/>
    <col min="16131" max="16131" width="14.85546875" style="2" customWidth="1"/>
    <col min="16132" max="16132" width="3.140625" style="2" customWidth="1"/>
    <col min="16133" max="16133" width="15" style="2" customWidth="1"/>
    <col min="16134" max="16384" width="11.42578125" style="2" customWidth="1"/>
  </cols>
  <sheetData>
    <row r="1" spans="1:7" ht="27" x14ac:dyDescent="0.35">
      <c r="A1" s="21" t="s">
        <v>0</v>
      </c>
      <c r="B1" s="21"/>
    </row>
    <row r="2" spans="1:7" ht="17.25" x14ac:dyDescent="0.3">
      <c r="A2" s="39" t="s">
        <v>52</v>
      </c>
      <c r="B2" s="23"/>
    </row>
    <row r="3" spans="1:7" ht="17.25" x14ac:dyDescent="0.3">
      <c r="A3" s="39" t="s">
        <v>53</v>
      </c>
      <c r="B3" s="23"/>
    </row>
    <row r="4" spans="1:7" x14ac:dyDescent="0.2">
      <c r="A4" s="40" t="s">
        <v>55</v>
      </c>
    </row>
    <row r="6" spans="1:7" x14ac:dyDescent="0.2">
      <c r="C6" s="34" t="s">
        <v>99</v>
      </c>
      <c r="D6" s="34" t="s">
        <v>99</v>
      </c>
      <c r="E6" s="34"/>
    </row>
    <row r="7" spans="1:7" ht="16.5" x14ac:dyDescent="0.3">
      <c r="A7" s="24" t="s">
        <v>56</v>
      </c>
      <c r="B7" s="25" t="s">
        <v>57</v>
      </c>
      <c r="C7" s="35" t="s">
        <v>58</v>
      </c>
      <c r="D7" s="35" t="s">
        <v>132</v>
      </c>
      <c r="E7" s="35" t="s">
        <v>133</v>
      </c>
      <c r="F7" s="59" t="s">
        <v>4</v>
      </c>
      <c r="G7" s="52" t="s">
        <v>148</v>
      </c>
    </row>
    <row r="8" spans="1:7" ht="102" x14ac:dyDescent="0.2">
      <c r="A8" s="61" t="s">
        <v>59</v>
      </c>
      <c r="B8" s="62" t="s">
        <v>60</v>
      </c>
      <c r="C8" s="63">
        <v>224301.49</v>
      </c>
      <c r="D8" s="63">
        <f>+Sheet3!L8</f>
        <v>993570.93</v>
      </c>
      <c r="E8" s="63">
        <f>+C8-D8</f>
        <v>-769269.44000000006</v>
      </c>
      <c r="F8" s="44">
        <f>+E8/D8</f>
        <v>-0.77424712898957304</v>
      </c>
      <c r="G8" s="41" t="s">
        <v>149</v>
      </c>
    </row>
    <row r="9" spans="1:7" ht="16.5" x14ac:dyDescent="0.3">
      <c r="A9" s="24" t="s">
        <v>61</v>
      </c>
      <c r="B9" s="26" t="s">
        <v>62</v>
      </c>
      <c r="C9" s="29">
        <v>0</v>
      </c>
      <c r="D9" s="29">
        <f>+Sheet3!L9</f>
        <v>0</v>
      </c>
      <c r="E9" s="29">
        <f t="shared" ref="E9:E10" si="0">+C9-D9</f>
        <v>0</v>
      </c>
      <c r="F9" s="20">
        <v>0</v>
      </c>
    </row>
    <row r="10" spans="1:7" ht="16.5" x14ac:dyDescent="0.3">
      <c r="A10" s="24" t="s">
        <v>63</v>
      </c>
      <c r="B10" s="26" t="s">
        <v>64</v>
      </c>
      <c r="C10" s="29">
        <v>348.46</v>
      </c>
      <c r="D10" s="29">
        <f>+Sheet3!L10</f>
        <v>13.99</v>
      </c>
      <c r="E10" s="29">
        <f t="shared" si="0"/>
        <v>334.46999999999997</v>
      </c>
      <c r="F10" s="20">
        <f t="shared" ref="F10:F38" si="1">+E10/D10</f>
        <v>23.907791279485345</v>
      </c>
    </row>
    <row r="11" spans="1:7" ht="16.5" x14ac:dyDescent="0.3">
      <c r="A11" s="24"/>
      <c r="B11" s="28" t="s">
        <v>65</v>
      </c>
      <c r="C11" s="30">
        <f>SUM(C8:C10)</f>
        <v>224649.94999999998</v>
      </c>
      <c r="D11" s="30">
        <f t="shared" ref="D11:E11" si="2">SUM(D8:D10)</f>
        <v>993584.92</v>
      </c>
      <c r="E11" s="30">
        <f t="shared" si="2"/>
        <v>-768934.97000000009</v>
      </c>
      <c r="F11" s="20">
        <f t="shared" si="1"/>
        <v>-0.77389959783206053</v>
      </c>
    </row>
    <row r="12" spans="1:7" ht="16.5" x14ac:dyDescent="0.3">
      <c r="A12" s="24"/>
      <c r="B12" s="26"/>
      <c r="C12" s="29"/>
      <c r="D12" s="29"/>
      <c r="E12" s="29"/>
      <c r="F12" s="20"/>
    </row>
    <row r="13" spans="1:7" ht="16.5" x14ac:dyDescent="0.3">
      <c r="A13" s="24" t="s">
        <v>66</v>
      </c>
      <c r="B13" s="25" t="s">
        <v>67</v>
      </c>
      <c r="C13" s="29" t="s">
        <v>17</v>
      </c>
      <c r="D13" s="29"/>
      <c r="E13" s="29"/>
      <c r="F13" s="20"/>
    </row>
    <row r="14" spans="1:7" ht="16.5" x14ac:dyDescent="0.3">
      <c r="A14" s="24" t="s">
        <v>68</v>
      </c>
      <c r="B14" s="26" t="s">
        <v>69</v>
      </c>
      <c r="C14" s="29">
        <v>56449.99</v>
      </c>
      <c r="D14" s="29">
        <f>+Sheet3!L18</f>
        <v>61437.740000000005</v>
      </c>
      <c r="E14" s="29">
        <f t="shared" ref="E14:E17" si="3">+C14-D14</f>
        <v>-4987.7500000000073</v>
      </c>
      <c r="F14" s="20">
        <f t="shared" si="1"/>
        <v>-8.1183813076457681E-2</v>
      </c>
    </row>
    <row r="15" spans="1:7" ht="16.5" x14ac:dyDescent="0.3">
      <c r="A15" s="24" t="s">
        <v>70</v>
      </c>
      <c r="B15" s="26" t="s">
        <v>71</v>
      </c>
      <c r="C15" s="29">
        <v>30532.35</v>
      </c>
      <c r="D15" s="29">
        <f>+Sheet3!L19</f>
        <v>34159.850000000006</v>
      </c>
      <c r="E15" s="29">
        <f t="shared" si="3"/>
        <v>-3627.5000000000073</v>
      </c>
      <c r="F15" s="20">
        <f t="shared" si="1"/>
        <v>-0.10619191829003953</v>
      </c>
    </row>
    <row r="16" spans="1:7" ht="16.5" x14ac:dyDescent="0.3">
      <c r="A16" s="24" t="s">
        <v>72</v>
      </c>
      <c r="B16" s="26" t="s">
        <v>73</v>
      </c>
      <c r="C16" s="29">
        <v>12501.31</v>
      </c>
      <c r="D16" s="29">
        <f>+Sheet3!L20</f>
        <v>6843.82</v>
      </c>
      <c r="E16" s="29">
        <f t="shared" si="3"/>
        <v>5657.49</v>
      </c>
      <c r="F16" s="20">
        <f t="shared" si="1"/>
        <v>0.82665675017753248</v>
      </c>
    </row>
    <row r="17" spans="1:6" ht="16.5" x14ac:dyDescent="0.3">
      <c r="A17" s="24"/>
      <c r="B17" s="28" t="s">
        <v>74</v>
      </c>
      <c r="C17" s="30">
        <f>SUM(C14:C16)</f>
        <v>99483.65</v>
      </c>
      <c r="D17" s="30">
        <f>+Sheet3!L21</f>
        <v>102441.40999999999</v>
      </c>
      <c r="E17" s="30">
        <f t="shared" si="3"/>
        <v>-2957.7599999999948</v>
      </c>
      <c r="F17" s="20">
        <f t="shared" si="1"/>
        <v>-2.8872699038406394E-2</v>
      </c>
    </row>
    <row r="18" spans="1:6" ht="16.5" x14ac:dyDescent="0.3">
      <c r="A18" s="24"/>
      <c r="B18" s="26"/>
      <c r="C18" s="29"/>
      <c r="D18" s="29"/>
      <c r="E18" s="29"/>
      <c r="F18" s="20"/>
    </row>
    <row r="19" spans="1:6" ht="16.5" x14ac:dyDescent="0.3">
      <c r="A19" s="24"/>
      <c r="B19" s="25" t="s">
        <v>75</v>
      </c>
      <c r="C19" s="29"/>
      <c r="D19" s="29"/>
      <c r="E19" s="29"/>
      <c r="F19" s="20"/>
    </row>
    <row r="20" spans="1:6" ht="16.5" x14ac:dyDescent="0.3">
      <c r="A20" s="24" t="s">
        <v>76</v>
      </c>
      <c r="B20" s="26" t="s">
        <v>77</v>
      </c>
      <c r="C20" s="29">
        <v>12210.32</v>
      </c>
      <c r="D20" s="29">
        <f>+Sheet3!L25</f>
        <v>114078.59999999999</v>
      </c>
      <c r="E20" s="29">
        <f t="shared" ref="E20:E26" si="4">+C20-D20</f>
        <v>-101868.28</v>
      </c>
      <c r="F20" s="20">
        <f t="shared" si="1"/>
        <v>-0.89296572713900768</v>
      </c>
    </row>
    <row r="21" spans="1:6" ht="16.5" x14ac:dyDescent="0.3">
      <c r="A21" s="24" t="s">
        <v>78</v>
      </c>
      <c r="B21" s="26" t="s">
        <v>79</v>
      </c>
      <c r="C21" s="29">
        <v>11742.95</v>
      </c>
      <c r="D21" s="29">
        <f>+Sheet3!L26</f>
        <v>117672.97000000002</v>
      </c>
      <c r="E21" s="29">
        <f t="shared" si="4"/>
        <v>-105930.02000000002</v>
      </c>
      <c r="F21" s="20">
        <f t="shared" si="1"/>
        <v>-0.90020690393044389</v>
      </c>
    </row>
    <row r="22" spans="1:6" ht="16.5" x14ac:dyDescent="0.3">
      <c r="A22" s="24" t="s">
        <v>80</v>
      </c>
      <c r="B22" s="26" t="s">
        <v>81</v>
      </c>
      <c r="C22" s="29">
        <v>3169</v>
      </c>
      <c r="D22" s="29">
        <f>+Sheet3!L27</f>
        <v>1478.21</v>
      </c>
      <c r="E22" s="29">
        <f t="shared" si="4"/>
        <v>1690.79</v>
      </c>
      <c r="F22" s="20">
        <f t="shared" si="1"/>
        <v>1.1438090663708134</v>
      </c>
    </row>
    <row r="23" spans="1:6" ht="16.5" x14ac:dyDescent="0.3">
      <c r="A23" s="24" t="s">
        <v>82</v>
      </c>
      <c r="B23" s="26" t="s">
        <v>83</v>
      </c>
      <c r="C23" s="29">
        <v>120120.49</v>
      </c>
      <c r="D23" s="29">
        <f>+Sheet3!L28</f>
        <v>533291.22</v>
      </c>
      <c r="E23" s="29">
        <f t="shared" si="4"/>
        <v>-413170.73</v>
      </c>
      <c r="F23" s="20">
        <f t="shared" si="1"/>
        <v>-0.77475629544397895</v>
      </c>
    </row>
    <row r="24" spans="1:6" ht="16.5" x14ac:dyDescent="0.3">
      <c r="A24" s="24"/>
      <c r="B24" s="28" t="s">
        <v>84</v>
      </c>
      <c r="C24" s="30">
        <f>SUM(C20:C23)</f>
        <v>147242.76</v>
      </c>
      <c r="D24" s="30">
        <f>+Sheet3!L29</f>
        <v>766520.99999999988</v>
      </c>
      <c r="E24" s="30">
        <f t="shared" si="4"/>
        <v>-619278.23999999987</v>
      </c>
      <c r="F24" s="20">
        <f t="shared" si="1"/>
        <v>-0.80790772855538195</v>
      </c>
    </row>
    <row r="25" spans="1:6" ht="16.5" x14ac:dyDescent="0.3">
      <c r="A25" s="24"/>
      <c r="B25" s="26"/>
      <c r="C25" s="29"/>
      <c r="D25" s="29"/>
      <c r="E25" s="29"/>
      <c r="F25" s="20"/>
    </row>
    <row r="26" spans="1:6" ht="16.5" x14ac:dyDescent="0.3">
      <c r="A26" s="24"/>
      <c r="B26" s="28" t="s">
        <v>85</v>
      </c>
      <c r="C26" s="31">
        <f>+C11-C17-C24</f>
        <v>-22076.460000000021</v>
      </c>
      <c r="D26" s="31">
        <f>+Sheet3!L32</f>
        <v>124622.51000000004</v>
      </c>
      <c r="E26" s="31">
        <f t="shared" si="4"/>
        <v>-146698.97000000006</v>
      </c>
      <c r="F26" s="20">
        <f t="shared" si="1"/>
        <v>-1.1771466487073645</v>
      </c>
    </row>
    <row r="27" spans="1:6" ht="16.5" x14ac:dyDescent="0.3">
      <c r="A27" s="24"/>
      <c r="B27" s="26"/>
      <c r="C27" s="29"/>
      <c r="D27" s="29"/>
      <c r="E27" s="29"/>
      <c r="F27" s="20"/>
    </row>
    <row r="28" spans="1:6" ht="16.5" x14ac:dyDescent="0.3">
      <c r="A28" s="24" t="s">
        <v>86</v>
      </c>
      <c r="B28" s="25" t="s">
        <v>87</v>
      </c>
      <c r="C28" s="29" t="s">
        <v>17</v>
      </c>
      <c r="D28" s="29"/>
      <c r="E28" s="29"/>
      <c r="F28" s="20"/>
    </row>
    <row r="29" spans="1:6" ht="16.5" x14ac:dyDescent="0.3">
      <c r="A29" s="24" t="s">
        <v>88</v>
      </c>
      <c r="B29" s="26" t="s">
        <v>89</v>
      </c>
      <c r="C29" s="29">
        <v>137.25</v>
      </c>
      <c r="D29" s="29">
        <f>+Sheet3!L37</f>
        <v>950</v>
      </c>
      <c r="E29" s="29">
        <f t="shared" ref="E29:E38" si="5">+C29-D29</f>
        <v>-812.75</v>
      </c>
      <c r="F29" s="20">
        <f t="shared" si="1"/>
        <v>-0.85552631578947369</v>
      </c>
    </row>
    <row r="30" spans="1:6" ht="16.5" x14ac:dyDescent="0.3">
      <c r="A30" s="24" t="s">
        <v>90</v>
      </c>
      <c r="B30" s="26" t="s">
        <v>91</v>
      </c>
      <c r="C30" s="29">
        <v>116308.01</v>
      </c>
      <c r="D30" s="29">
        <f>+Sheet3!L38+Sheet3!L39+Sheet3!L40</f>
        <v>128359.57</v>
      </c>
      <c r="E30" s="29">
        <f t="shared" si="5"/>
        <v>-12051.560000000012</v>
      </c>
      <c r="F30" s="20">
        <f t="shared" si="1"/>
        <v>-9.3889064913508291E-2</v>
      </c>
    </row>
    <row r="31" spans="1:6" ht="16.5" x14ac:dyDescent="0.3">
      <c r="A31" s="24" t="s">
        <v>92</v>
      </c>
      <c r="B31" s="26" t="s">
        <v>93</v>
      </c>
      <c r="C31" s="29">
        <v>968.9</v>
      </c>
      <c r="D31" s="29">
        <f>+Sheet3!L41</f>
        <v>656.87</v>
      </c>
      <c r="E31" s="29">
        <f t="shared" si="5"/>
        <v>312.02999999999997</v>
      </c>
      <c r="F31" s="20">
        <f t="shared" si="1"/>
        <v>0.47502549971836128</v>
      </c>
    </row>
    <row r="32" spans="1:6" ht="16.5" x14ac:dyDescent="0.3">
      <c r="A32" s="24"/>
      <c r="B32" s="28" t="s">
        <v>94</v>
      </c>
      <c r="C32" s="30">
        <f>SUM(C29:C31)</f>
        <v>117414.15999999999</v>
      </c>
      <c r="D32" s="30">
        <f t="shared" ref="D32:E32" si="6">SUM(D29:D31)</f>
        <v>129966.44</v>
      </c>
      <c r="E32" s="30">
        <f t="shared" si="6"/>
        <v>-12552.280000000012</v>
      </c>
      <c r="F32" s="20">
        <f t="shared" si="1"/>
        <v>-9.6580932739251849E-2</v>
      </c>
    </row>
    <row r="33" spans="1:7" x14ac:dyDescent="0.2">
      <c r="B33" s="22"/>
      <c r="C33" s="32"/>
      <c r="D33" s="32"/>
      <c r="E33" s="32"/>
      <c r="F33" s="20"/>
    </row>
    <row r="34" spans="1:7" ht="16.5" x14ac:dyDescent="0.3">
      <c r="B34" s="28" t="s">
        <v>95</v>
      </c>
      <c r="C34" s="31">
        <f>+C26-C32</f>
        <v>-139490.62</v>
      </c>
      <c r="D34" s="31">
        <f>+D26-D32</f>
        <v>-5343.9299999999639</v>
      </c>
      <c r="E34" s="31">
        <f t="shared" si="5"/>
        <v>-134146.69000000003</v>
      </c>
      <c r="F34" s="20">
        <f t="shared" si="1"/>
        <v>25.102628589820775</v>
      </c>
    </row>
    <row r="35" spans="1:7" x14ac:dyDescent="0.2">
      <c r="B35" s="22"/>
      <c r="C35" s="32"/>
      <c r="D35" s="32"/>
      <c r="E35" s="32"/>
      <c r="F35" s="20"/>
    </row>
    <row r="36" spans="1:7" ht="16.5" x14ac:dyDescent="0.3">
      <c r="B36" s="22" t="s">
        <v>96</v>
      </c>
      <c r="C36" s="29">
        <v>0</v>
      </c>
      <c r="D36" s="29">
        <v>0</v>
      </c>
      <c r="E36" s="29">
        <f t="shared" si="5"/>
        <v>0</v>
      </c>
      <c r="F36" s="20" t="e">
        <f t="shared" si="1"/>
        <v>#DIV/0!</v>
      </c>
      <c r="G36" s="2" t="s">
        <v>150</v>
      </c>
    </row>
    <row r="37" spans="1:7" ht="25.5" x14ac:dyDescent="0.2">
      <c r="A37" s="64"/>
      <c r="B37" s="65" t="s">
        <v>97</v>
      </c>
      <c r="C37" s="60">
        <v>0</v>
      </c>
      <c r="D37" s="60">
        <v>0</v>
      </c>
      <c r="E37" s="60">
        <f t="shared" si="5"/>
        <v>0</v>
      </c>
      <c r="F37" s="55" t="e">
        <f t="shared" si="1"/>
        <v>#DIV/0!</v>
      </c>
      <c r="G37" s="41" t="s">
        <v>151</v>
      </c>
    </row>
    <row r="38" spans="1:7" ht="17.25" thickBot="1" x14ac:dyDescent="0.35">
      <c r="B38" s="28" t="s">
        <v>98</v>
      </c>
      <c r="C38" s="33">
        <f>+C34-C36-C37</f>
        <v>-139490.62</v>
      </c>
      <c r="D38" s="33">
        <f>+D34-D36-D37</f>
        <v>-5343.9299999999639</v>
      </c>
      <c r="E38" s="33">
        <f t="shared" si="5"/>
        <v>-134146.69000000003</v>
      </c>
      <c r="F38" s="20">
        <f t="shared" si="1"/>
        <v>25.102628589820775</v>
      </c>
    </row>
    <row r="39" spans="1:7" ht="17.25" thickTop="1" x14ac:dyDescent="0.3">
      <c r="C39" s="27"/>
      <c r="D39" s="27"/>
      <c r="E39" s="38"/>
    </row>
    <row r="40" spans="1:7" ht="16.5" x14ac:dyDescent="0.3">
      <c r="C40" s="27"/>
      <c r="D40" s="27"/>
      <c r="E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8B10-F625-437B-9C41-33093D5B4F8A}">
  <dimension ref="A1:L48"/>
  <sheetViews>
    <sheetView workbookViewId="0">
      <selection activeCell="M1" sqref="M1"/>
    </sheetView>
  </sheetViews>
  <sheetFormatPr defaultRowHeight="15" x14ac:dyDescent="0.25"/>
  <cols>
    <col min="1" max="1" width="5.42578125" customWidth="1"/>
    <col min="2" max="2" width="32.7109375" customWidth="1"/>
    <col min="3" max="11" width="12.140625" customWidth="1"/>
    <col min="12" max="12" width="13" customWidth="1"/>
    <col min="13" max="255" width="11.42578125" customWidth="1"/>
    <col min="256" max="256" width="5.42578125" customWidth="1"/>
    <col min="257" max="257" width="32.7109375" customWidth="1"/>
    <col min="258" max="267" width="12.140625" customWidth="1"/>
    <col min="268" max="268" width="13" customWidth="1"/>
    <col min="269" max="511" width="11.42578125" customWidth="1"/>
    <col min="512" max="512" width="5.42578125" customWidth="1"/>
    <col min="513" max="513" width="32.7109375" customWidth="1"/>
    <col min="514" max="523" width="12.140625" customWidth="1"/>
    <col min="524" max="524" width="13" customWidth="1"/>
    <col min="525" max="767" width="11.42578125" customWidth="1"/>
    <col min="768" max="768" width="5.42578125" customWidth="1"/>
    <col min="769" max="769" width="32.7109375" customWidth="1"/>
    <col min="770" max="779" width="12.140625" customWidth="1"/>
    <col min="780" max="780" width="13" customWidth="1"/>
    <col min="781" max="1023" width="11.42578125" customWidth="1"/>
    <col min="1024" max="1024" width="5.42578125" customWidth="1"/>
    <col min="1025" max="1025" width="32.7109375" customWidth="1"/>
    <col min="1026" max="1035" width="12.140625" customWidth="1"/>
    <col min="1036" max="1036" width="13" customWidth="1"/>
    <col min="1037" max="1279" width="11.42578125" customWidth="1"/>
    <col min="1280" max="1280" width="5.42578125" customWidth="1"/>
    <col min="1281" max="1281" width="32.7109375" customWidth="1"/>
    <col min="1282" max="1291" width="12.140625" customWidth="1"/>
    <col min="1292" max="1292" width="13" customWidth="1"/>
    <col min="1293" max="1535" width="11.42578125" customWidth="1"/>
    <col min="1536" max="1536" width="5.42578125" customWidth="1"/>
    <col min="1537" max="1537" width="32.7109375" customWidth="1"/>
    <col min="1538" max="1547" width="12.140625" customWidth="1"/>
    <col min="1548" max="1548" width="13" customWidth="1"/>
    <col min="1549" max="1791" width="11.42578125" customWidth="1"/>
    <col min="1792" max="1792" width="5.42578125" customWidth="1"/>
    <col min="1793" max="1793" width="32.7109375" customWidth="1"/>
    <col min="1794" max="1803" width="12.140625" customWidth="1"/>
    <col min="1804" max="1804" width="13" customWidth="1"/>
    <col min="1805" max="2047" width="11.42578125" customWidth="1"/>
    <col min="2048" max="2048" width="5.42578125" customWidth="1"/>
    <col min="2049" max="2049" width="32.7109375" customWidth="1"/>
    <col min="2050" max="2059" width="12.140625" customWidth="1"/>
    <col min="2060" max="2060" width="13" customWidth="1"/>
    <col min="2061" max="2303" width="11.42578125" customWidth="1"/>
    <col min="2304" max="2304" width="5.42578125" customWidth="1"/>
    <col min="2305" max="2305" width="32.7109375" customWidth="1"/>
    <col min="2306" max="2315" width="12.140625" customWidth="1"/>
    <col min="2316" max="2316" width="13" customWidth="1"/>
    <col min="2317" max="2559" width="11.42578125" customWidth="1"/>
    <col min="2560" max="2560" width="5.42578125" customWidth="1"/>
    <col min="2561" max="2561" width="32.7109375" customWidth="1"/>
    <col min="2562" max="2571" width="12.140625" customWidth="1"/>
    <col min="2572" max="2572" width="13" customWidth="1"/>
    <col min="2573" max="2815" width="11.42578125" customWidth="1"/>
    <col min="2816" max="2816" width="5.42578125" customWidth="1"/>
    <col min="2817" max="2817" width="32.7109375" customWidth="1"/>
    <col min="2818" max="2827" width="12.140625" customWidth="1"/>
    <col min="2828" max="2828" width="13" customWidth="1"/>
    <col min="2829" max="3071" width="11.42578125" customWidth="1"/>
    <col min="3072" max="3072" width="5.42578125" customWidth="1"/>
    <col min="3073" max="3073" width="32.7109375" customWidth="1"/>
    <col min="3074" max="3083" width="12.140625" customWidth="1"/>
    <col min="3084" max="3084" width="13" customWidth="1"/>
    <col min="3085" max="3327" width="11.42578125" customWidth="1"/>
    <col min="3328" max="3328" width="5.42578125" customWidth="1"/>
    <col min="3329" max="3329" width="32.7109375" customWidth="1"/>
    <col min="3330" max="3339" width="12.140625" customWidth="1"/>
    <col min="3340" max="3340" width="13" customWidth="1"/>
    <col min="3341" max="3583" width="11.42578125" customWidth="1"/>
    <col min="3584" max="3584" width="5.42578125" customWidth="1"/>
    <col min="3585" max="3585" width="32.7109375" customWidth="1"/>
    <col min="3586" max="3595" width="12.140625" customWidth="1"/>
    <col min="3596" max="3596" width="13" customWidth="1"/>
    <col min="3597" max="3839" width="11.42578125" customWidth="1"/>
    <col min="3840" max="3840" width="5.42578125" customWidth="1"/>
    <col min="3841" max="3841" width="32.7109375" customWidth="1"/>
    <col min="3842" max="3851" width="12.140625" customWidth="1"/>
    <col min="3852" max="3852" width="13" customWidth="1"/>
    <col min="3853" max="4095" width="11.42578125" customWidth="1"/>
    <col min="4096" max="4096" width="5.42578125" customWidth="1"/>
    <col min="4097" max="4097" width="32.7109375" customWidth="1"/>
    <col min="4098" max="4107" width="12.140625" customWidth="1"/>
    <col min="4108" max="4108" width="13" customWidth="1"/>
    <col min="4109" max="4351" width="11.42578125" customWidth="1"/>
    <col min="4352" max="4352" width="5.42578125" customWidth="1"/>
    <col min="4353" max="4353" width="32.7109375" customWidth="1"/>
    <col min="4354" max="4363" width="12.140625" customWidth="1"/>
    <col min="4364" max="4364" width="13" customWidth="1"/>
    <col min="4365" max="4607" width="11.42578125" customWidth="1"/>
    <col min="4608" max="4608" width="5.42578125" customWidth="1"/>
    <col min="4609" max="4609" width="32.7109375" customWidth="1"/>
    <col min="4610" max="4619" width="12.140625" customWidth="1"/>
    <col min="4620" max="4620" width="13" customWidth="1"/>
    <col min="4621" max="4863" width="11.42578125" customWidth="1"/>
    <col min="4864" max="4864" width="5.42578125" customWidth="1"/>
    <col min="4865" max="4865" width="32.7109375" customWidth="1"/>
    <col min="4866" max="4875" width="12.140625" customWidth="1"/>
    <col min="4876" max="4876" width="13" customWidth="1"/>
    <col min="4877" max="5119" width="11.42578125" customWidth="1"/>
    <col min="5120" max="5120" width="5.42578125" customWidth="1"/>
    <col min="5121" max="5121" width="32.7109375" customWidth="1"/>
    <col min="5122" max="5131" width="12.140625" customWidth="1"/>
    <col min="5132" max="5132" width="13" customWidth="1"/>
    <col min="5133" max="5375" width="11.42578125" customWidth="1"/>
    <col min="5376" max="5376" width="5.42578125" customWidth="1"/>
    <col min="5377" max="5377" width="32.7109375" customWidth="1"/>
    <col min="5378" max="5387" width="12.140625" customWidth="1"/>
    <col min="5388" max="5388" width="13" customWidth="1"/>
    <col min="5389" max="5631" width="11.42578125" customWidth="1"/>
    <col min="5632" max="5632" width="5.42578125" customWidth="1"/>
    <col min="5633" max="5633" width="32.7109375" customWidth="1"/>
    <col min="5634" max="5643" width="12.140625" customWidth="1"/>
    <col min="5644" max="5644" width="13" customWidth="1"/>
    <col min="5645" max="5887" width="11.42578125" customWidth="1"/>
    <col min="5888" max="5888" width="5.42578125" customWidth="1"/>
    <col min="5889" max="5889" width="32.7109375" customWidth="1"/>
    <col min="5890" max="5899" width="12.140625" customWidth="1"/>
    <col min="5900" max="5900" width="13" customWidth="1"/>
    <col min="5901" max="6143" width="11.42578125" customWidth="1"/>
    <col min="6144" max="6144" width="5.42578125" customWidth="1"/>
    <col min="6145" max="6145" width="32.7109375" customWidth="1"/>
    <col min="6146" max="6155" width="12.140625" customWidth="1"/>
    <col min="6156" max="6156" width="13" customWidth="1"/>
    <col min="6157" max="6399" width="11.42578125" customWidth="1"/>
    <col min="6400" max="6400" width="5.42578125" customWidth="1"/>
    <col min="6401" max="6401" width="32.7109375" customWidth="1"/>
    <col min="6402" max="6411" width="12.140625" customWidth="1"/>
    <col min="6412" max="6412" width="13" customWidth="1"/>
    <col min="6413" max="6655" width="11.42578125" customWidth="1"/>
    <col min="6656" max="6656" width="5.42578125" customWidth="1"/>
    <col min="6657" max="6657" width="32.7109375" customWidth="1"/>
    <col min="6658" max="6667" width="12.140625" customWidth="1"/>
    <col min="6668" max="6668" width="13" customWidth="1"/>
    <col min="6669" max="6911" width="11.42578125" customWidth="1"/>
    <col min="6912" max="6912" width="5.42578125" customWidth="1"/>
    <col min="6913" max="6913" width="32.7109375" customWidth="1"/>
    <col min="6914" max="6923" width="12.140625" customWidth="1"/>
    <col min="6924" max="6924" width="13" customWidth="1"/>
    <col min="6925" max="7167" width="11.42578125" customWidth="1"/>
    <col min="7168" max="7168" width="5.42578125" customWidth="1"/>
    <col min="7169" max="7169" width="32.7109375" customWidth="1"/>
    <col min="7170" max="7179" width="12.140625" customWidth="1"/>
    <col min="7180" max="7180" width="13" customWidth="1"/>
    <col min="7181" max="7423" width="11.42578125" customWidth="1"/>
    <col min="7424" max="7424" width="5.42578125" customWidth="1"/>
    <col min="7425" max="7425" width="32.7109375" customWidth="1"/>
    <col min="7426" max="7435" width="12.140625" customWidth="1"/>
    <col min="7436" max="7436" width="13" customWidth="1"/>
    <col min="7437" max="7679" width="11.42578125" customWidth="1"/>
    <col min="7680" max="7680" width="5.42578125" customWidth="1"/>
    <col min="7681" max="7681" width="32.7109375" customWidth="1"/>
    <col min="7682" max="7691" width="12.140625" customWidth="1"/>
    <col min="7692" max="7692" width="13" customWidth="1"/>
    <col min="7693" max="7935" width="11.42578125" customWidth="1"/>
    <col min="7936" max="7936" width="5.42578125" customWidth="1"/>
    <col min="7937" max="7937" width="32.7109375" customWidth="1"/>
    <col min="7938" max="7947" width="12.140625" customWidth="1"/>
    <col min="7948" max="7948" width="13" customWidth="1"/>
    <col min="7949" max="8191" width="11.42578125" customWidth="1"/>
    <col min="8192" max="8192" width="5.42578125" customWidth="1"/>
    <col min="8193" max="8193" width="32.7109375" customWidth="1"/>
    <col min="8194" max="8203" width="12.140625" customWidth="1"/>
    <col min="8204" max="8204" width="13" customWidth="1"/>
    <col min="8205" max="8447" width="11.42578125" customWidth="1"/>
    <col min="8448" max="8448" width="5.42578125" customWidth="1"/>
    <col min="8449" max="8449" width="32.7109375" customWidth="1"/>
    <col min="8450" max="8459" width="12.140625" customWidth="1"/>
    <col min="8460" max="8460" width="13" customWidth="1"/>
    <col min="8461" max="8703" width="11.42578125" customWidth="1"/>
    <col min="8704" max="8704" width="5.42578125" customWidth="1"/>
    <col min="8705" max="8705" width="32.7109375" customWidth="1"/>
    <col min="8706" max="8715" width="12.140625" customWidth="1"/>
    <col min="8716" max="8716" width="13" customWidth="1"/>
    <col min="8717" max="8959" width="11.42578125" customWidth="1"/>
    <col min="8960" max="8960" width="5.42578125" customWidth="1"/>
    <col min="8961" max="8961" width="32.7109375" customWidth="1"/>
    <col min="8962" max="8971" width="12.140625" customWidth="1"/>
    <col min="8972" max="8972" width="13" customWidth="1"/>
    <col min="8973" max="9215" width="11.42578125" customWidth="1"/>
    <col min="9216" max="9216" width="5.42578125" customWidth="1"/>
    <col min="9217" max="9217" width="32.7109375" customWidth="1"/>
    <col min="9218" max="9227" width="12.140625" customWidth="1"/>
    <col min="9228" max="9228" width="13" customWidth="1"/>
    <col min="9229" max="9471" width="11.42578125" customWidth="1"/>
    <col min="9472" max="9472" width="5.42578125" customWidth="1"/>
    <col min="9473" max="9473" width="32.7109375" customWidth="1"/>
    <col min="9474" max="9483" width="12.140625" customWidth="1"/>
    <col min="9484" max="9484" width="13" customWidth="1"/>
    <col min="9485" max="9727" width="11.42578125" customWidth="1"/>
    <col min="9728" max="9728" width="5.42578125" customWidth="1"/>
    <col min="9729" max="9729" width="32.7109375" customWidth="1"/>
    <col min="9730" max="9739" width="12.140625" customWidth="1"/>
    <col min="9740" max="9740" width="13" customWidth="1"/>
    <col min="9741" max="9983" width="11.42578125" customWidth="1"/>
    <col min="9984" max="9984" width="5.42578125" customWidth="1"/>
    <col min="9985" max="9985" width="32.7109375" customWidth="1"/>
    <col min="9986" max="9995" width="12.140625" customWidth="1"/>
    <col min="9996" max="9996" width="13" customWidth="1"/>
    <col min="9997" max="10239" width="11.42578125" customWidth="1"/>
    <col min="10240" max="10240" width="5.42578125" customWidth="1"/>
    <col min="10241" max="10241" width="32.7109375" customWidth="1"/>
    <col min="10242" max="10251" width="12.140625" customWidth="1"/>
    <col min="10252" max="10252" width="13" customWidth="1"/>
    <col min="10253" max="10495" width="11.42578125" customWidth="1"/>
    <col min="10496" max="10496" width="5.42578125" customWidth="1"/>
    <col min="10497" max="10497" width="32.7109375" customWidth="1"/>
    <col min="10498" max="10507" width="12.140625" customWidth="1"/>
    <col min="10508" max="10508" width="13" customWidth="1"/>
    <col min="10509" max="10751" width="11.42578125" customWidth="1"/>
    <col min="10752" max="10752" width="5.42578125" customWidth="1"/>
    <col min="10753" max="10753" width="32.7109375" customWidth="1"/>
    <col min="10754" max="10763" width="12.140625" customWidth="1"/>
    <col min="10764" max="10764" width="13" customWidth="1"/>
    <col min="10765" max="11007" width="11.42578125" customWidth="1"/>
    <col min="11008" max="11008" width="5.42578125" customWidth="1"/>
    <col min="11009" max="11009" width="32.7109375" customWidth="1"/>
    <col min="11010" max="11019" width="12.140625" customWidth="1"/>
    <col min="11020" max="11020" width="13" customWidth="1"/>
    <col min="11021" max="11263" width="11.42578125" customWidth="1"/>
    <col min="11264" max="11264" width="5.42578125" customWidth="1"/>
    <col min="11265" max="11265" width="32.7109375" customWidth="1"/>
    <col min="11266" max="11275" width="12.140625" customWidth="1"/>
    <col min="11276" max="11276" width="13" customWidth="1"/>
    <col min="11277" max="11519" width="11.42578125" customWidth="1"/>
    <col min="11520" max="11520" width="5.42578125" customWidth="1"/>
    <col min="11521" max="11521" width="32.7109375" customWidth="1"/>
    <col min="11522" max="11531" width="12.140625" customWidth="1"/>
    <col min="11532" max="11532" width="13" customWidth="1"/>
    <col min="11533" max="11775" width="11.42578125" customWidth="1"/>
    <col min="11776" max="11776" width="5.42578125" customWidth="1"/>
    <col min="11777" max="11777" width="32.7109375" customWidth="1"/>
    <col min="11778" max="11787" width="12.140625" customWidth="1"/>
    <col min="11788" max="11788" width="13" customWidth="1"/>
    <col min="11789" max="12031" width="11.42578125" customWidth="1"/>
    <col min="12032" max="12032" width="5.42578125" customWidth="1"/>
    <col min="12033" max="12033" width="32.7109375" customWidth="1"/>
    <col min="12034" max="12043" width="12.140625" customWidth="1"/>
    <col min="12044" max="12044" width="13" customWidth="1"/>
    <col min="12045" max="12287" width="11.42578125" customWidth="1"/>
    <col min="12288" max="12288" width="5.42578125" customWidth="1"/>
    <col min="12289" max="12289" width="32.7109375" customWidth="1"/>
    <col min="12290" max="12299" width="12.140625" customWidth="1"/>
    <col min="12300" max="12300" width="13" customWidth="1"/>
    <col min="12301" max="12543" width="11.42578125" customWidth="1"/>
    <col min="12544" max="12544" width="5.42578125" customWidth="1"/>
    <col min="12545" max="12545" width="32.7109375" customWidth="1"/>
    <col min="12546" max="12555" width="12.140625" customWidth="1"/>
    <col min="12556" max="12556" width="13" customWidth="1"/>
    <col min="12557" max="12799" width="11.42578125" customWidth="1"/>
    <col min="12800" max="12800" width="5.42578125" customWidth="1"/>
    <col min="12801" max="12801" width="32.7109375" customWidth="1"/>
    <col min="12802" max="12811" width="12.140625" customWidth="1"/>
    <col min="12812" max="12812" width="13" customWidth="1"/>
    <col min="12813" max="13055" width="11.42578125" customWidth="1"/>
    <col min="13056" max="13056" width="5.42578125" customWidth="1"/>
    <col min="13057" max="13057" width="32.7109375" customWidth="1"/>
    <col min="13058" max="13067" width="12.140625" customWidth="1"/>
    <col min="13068" max="13068" width="13" customWidth="1"/>
    <col min="13069" max="13311" width="11.42578125" customWidth="1"/>
    <col min="13312" max="13312" width="5.42578125" customWidth="1"/>
    <col min="13313" max="13313" width="32.7109375" customWidth="1"/>
    <col min="13314" max="13323" width="12.140625" customWidth="1"/>
    <col min="13324" max="13324" width="13" customWidth="1"/>
    <col min="13325" max="13567" width="11.42578125" customWidth="1"/>
    <col min="13568" max="13568" width="5.42578125" customWidth="1"/>
    <col min="13569" max="13569" width="32.7109375" customWidth="1"/>
    <col min="13570" max="13579" width="12.140625" customWidth="1"/>
    <col min="13580" max="13580" width="13" customWidth="1"/>
    <col min="13581" max="13823" width="11.42578125" customWidth="1"/>
    <col min="13824" max="13824" width="5.42578125" customWidth="1"/>
    <col min="13825" max="13825" width="32.7109375" customWidth="1"/>
    <col min="13826" max="13835" width="12.140625" customWidth="1"/>
    <col min="13836" max="13836" width="13" customWidth="1"/>
    <col min="13837" max="14079" width="11.42578125" customWidth="1"/>
    <col min="14080" max="14080" width="5.42578125" customWidth="1"/>
    <col min="14081" max="14081" width="32.7109375" customWidth="1"/>
    <col min="14082" max="14091" width="12.140625" customWidth="1"/>
    <col min="14092" max="14092" width="13" customWidth="1"/>
    <col min="14093" max="14335" width="11.42578125" customWidth="1"/>
    <col min="14336" max="14336" width="5.42578125" customWidth="1"/>
    <col min="14337" max="14337" width="32.7109375" customWidth="1"/>
    <col min="14338" max="14347" width="12.140625" customWidth="1"/>
    <col min="14348" max="14348" width="13" customWidth="1"/>
    <col min="14349" max="14591" width="11.42578125" customWidth="1"/>
    <col min="14592" max="14592" width="5.42578125" customWidth="1"/>
    <col min="14593" max="14593" width="32.7109375" customWidth="1"/>
    <col min="14594" max="14603" width="12.140625" customWidth="1"/>
    <col min="14604" max="14604" width="13" customWidth="1"/>
    <col min="14605" max="14847" width="11.42578125" customWidth="1"/>
    <col min="14848" max="14848" width="5.42578125" customWidth="1"/>
    <col min="14849" max="14849" width="32.7109375" customWidth="1"/>
    <col min="14850" max="14859" width="12.140625" customWidth="1"/>
    <col min="14860" max="14860" width="13" customWidth="1"/>
    <col min="14861" max="15103" width="11.42578125" customWidth="1"/>
    <col min="15104" max="15104" width="5.42578125" customWidth="1"/>
    <col min="15105" max="15105" width="32.7109375" customWidth="1"/>
    <col min="15106" max="15115" width="12.140625" customWidth="1"/>
    <col min="15116" max="15116" width="13" customWidth="1"/>
    <col min="15117" max="15359" width="11.42578125" customWidth="1"/>
    <col min="15360" max="15360" width="5.42578125" customWidth="1"/>
    <col min="15361" max="15361" width="32.7109375" customWidth="1"/>
    <col min="15362" max="15371" width="12.140625" customWidth="1"/>
    <col min="15372" max="15372" width="13" customWidth="1"/>
    <col min="15373" max="15615" width="11.42578125" customWidth="1"/>
    <col min="15616" max="15616" width="5.42578125" customWidth="1"/>
    <col min="15617" max="15617" width="32.7109375" customWidth="1"/>
    <col min="15618" max="15627" width="12.140625" customWidth="1"/>
    <col min="15628" max="15628" width="13" customWidth="1"/>
    <col min="15629" max="15871" width="11.42578125" customWidth="1"/>
    <col min="15872" max="15872" width="5.42578125" customWidth="1"/>
    <col min="15873" max="15873" width="32.7109375" customWidth="1"/>
    <col min="15874" max="15883" width="12.140625" customWidth="1"/>
    <col min="15884" max="15884" width="13" customWidth="1"/>
    <col min="15885" max="16127" width="11.42578125" customWidth="1"/>
    <col min="16128" max="16128" width="5.42578125" customWidth="1"/>
    <col min="16129" max="16129" width="32.7109375" customWidth="1"/>
    <col min="16130" max="16139" width="12.140625" customWidth="1"/>
    <col min="16140" max="16140" width="13" customWidth="1"/>
    <col min="16141" max="16384" width="11.42578125" customWidth="1"/>
  </cols>
  <sheetData>
    <row r="1" spans="1:12" ht="27" x14ac:dyDescent="0.3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2" ht="15.75" x14ac:dyDescent="0.25">
      <c r="A2" s="39" t="s">
        <v>101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2" ht="15.75" x14ac:dyDescent="0.25">
      <c r="A3" s="39" t="s">
        <v>102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2" ht="15.75" x14ac:dyDescent="0.25">
      <c r="A4" s="39" t="s">
        <v>55</v>
      </c>
    </row>
    <row r="5" spans="1:12" x14ac:dyDescent="0.25">
      <c r="C5" s="46" t="s">
        <v>103</v>
      </c>
      <c r="D5" s="46" t="s">
        <v>104</v>
      </c>
      <c r="E5" s="46" t="s">
        <v>105</v>
      </c>
      <c r="F5" s="46" t="s">
        <v>106</v>
      </c>
      <c r="G5" s="46" t="s">
        <v>107</v>
      </c>
      <c r="H5" s="46" t="s">
        <v>108</v>
      </c>
      <c r="I5" s="46" t="s">
        <v>109</v>
      </c>
      <c r="J5" s="46" t="s">
        <v>110</v>
      </c>
      <c r="K5" s="46" t="s">
        <v>111</v>
      </c>
      <c r="L5" s="46" t="s">
        <v>112</v>
      </c>
    </row>
    <row r="7" spans="1:12" x14ac:dyDescent="0.25">
      <c r="A7" s="47" t="s">
        <v>56</v>
      </c>
      <c r="B7" s="48" t="s">
        <v>57</v>
      </c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47" t="s">
        <v>59</v>
      </c>
      <c r="B8" s="47" t="s">
        <v>60</v>
      </c>
      <c r="C8" s="36">
        <v>234283.74</v>
      </c>
      <c r="D8" s="36">
        <v>388306.33</v>
      </c>
      <c r="E8" s="36">
        <v>209959.25</v>
      </c>
      <c r="F8" s="36">
        <v>4141.8500000000004</v>
      </c>
      <c r="G8" s="36">
        <v>46781.120000000003</v>
      </c>
      <c r="H8" s="36">
        <v>3379.56</v>
      </c>
      <c r="I8" s="36">
        <v>9469.86</v>
      </c>
      <c r="J8" s="36">
        <v>54117.9</v>
      </c>
      <c r="K8" s="36">
        <v>43131.32</v>
      </c>
      <c r="L8" s="36">
        <f>SUM(C8:K8)</f>
        <v>993570.93</v>
      </c>
    </row>
    <row r="9" spans="1:12" x14ac:dyDescent="0.25">
      <c r="A9" s="47" t="s">
        <v>61</v>
      </c>
      <c r="B9" s="47" t="s">
        <v>62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f t="shared" ref="L9:L12" si="0">SUM(C9:K9)</f>
        <v>0</v>
      </c>
    </row>
    <row r="10" spans="1:12" x14ac:dyDescent="0.25">
      <c r="A10" s="47" t="s">
        <v>63</v>
      </c>
      <c r="B10" s="47" t="s">
        <v>64</v>
      </c>
      <c r="C10" s="36">
        <v>0.61</v>
      </c>
      <c r="D10" s="36">
        <v>0.51</v>
      </c>
      <c r="E10" s="36">
        <v>0.36</v>
      </c>
      <c r="F10" s="36">
        <v>0</v>
      </c>
      <c r="G10" s="36">
        <v>0.4</v>
      </c>
      <c r="H10" s="36">
        <v>0.3</v>
      </c>
      <c r="I10" s="36">
        <v>0.42</v>
      </c>
      <c r="J10" s="36">
        <v>2.4</v>
      </c>
      <c r="K10" s="36">
        <v>8.99</v>
      </c>
      <c r="L10" s="36">
        <f t="shared" si="0"/>
        <v>13.99</v>
      </c>
    </row>
    <row r="11" spans="1:12" x14ac:dyDescent="0.25">
      <c r="A11" s="47" t="s">
        <v>113</v>
      </c>
      <c r="B11" s="47" t="s">
        <v>114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f t="shared" si="0"/>
        <v>0</v>
      </c>
    </row>
    <row r="12" spans="1:12" x14ac:dyDescent="0.25">
      <c r="A12" s="47"/>
      <c r="B12" s="46" t="s">
        <v>115</v>
      </c>
      <c r="C12" s="37">
        <f>SUM(C8:C11)</f>
        <v>234284.34999999998</v>
      </c>
      <c r="D12" s="37">
        <f t="shared" ref="D12:K12" si="1">SUM(D8:D11)</f>
        <v>388306.84</v>
      </c>
      <c r="E12" s="37">
        <f t="shared" si="1"/>
        <v>209959.61</v>
      </c>
      <c r="F12" s="37">
        <f t="shared" si="1"/>
        <v>4141.8500000000004</v>
      </c>
      <c r="G12" s="37">
        <f t="shared" si="1"/>
        <v>46781.520000000004</v>
      </c>
      <c r="H12" s="37">
        <f t="shared" si="1"/>
        <v>3379.86</v>
      </c>
      <c r="I12" s="37">
        <f t="shared" si="1"/>
        <v>9470.2800000000007</v>
      </c>
      <c r="J12" s="37">
        <f t="shared" si="1"/>
        <v>54120.3</v>
      </c>
      <c r="K12" s="37">
        <f t="shared" si="1"/>
        <v>43140.31</v>
      </c>
      <c r="L12" s="37">
        <f t="shared" si="0"/>
        <v>993584.91999999993</v>
      </c>
    </row>
    <row r="13" spans="1:12" x14ac:dyDescent="0.25">
      <c r="A13" s="47"/>
      <c r="B13" s="46" t="s">
        <v>116</v>
      </c>
      <c r="C13" s="49">
        <v>100</v>
      </c>
      <c r="D13" s="49">
        <v>100</v>
      </c>
      <c r="E13" s="49">
        <v>100</v>
      </c>
      <c r="F13" s="49">
        <v>100</v>
      </c>
      <c r="G13" s="49">
        <v>100</v>
      </c>
      <c r="H13" s="49">
        <v>100</v>
      </c>
      <c r="I13" s="49">
        <v>100</v>
      </c>
      <c r="J13" s="49">
        <v>100</v>
      </c>
      <c r="K13" s="49">
        <v>100</v>
      </c>
      <c r="L13" s="49">
        <v>100</v>
      </c>
    </row>
    <row r="14" spans="1:12" x14ac:dyDescent="0.25">
      <c r="A14" s="47"/>
      <c r="B14" s="47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47"/>
      <c r="B15" s="47"/>
      <c r="C15" s="36"/>
      <c r="D15" s="36"/>
      <c r="E15" s="36"/>
      <c r="F15" s="36"/>
      <c r="G15" s="36"/>
      <c r="H15" s="36"/>
      <c r="I15" s="36"/>
      <c r="J15" s="36"/>
      <c r="K15" s="36"/>
      <c r="L15" s="36" t="s">
        <v>17</v>
      </c>
    </row>
    <row r="16" spans="1:12" x14ac:dyDescent="0.25">
      <c r="A16" s="47" t="s">
        <v>66</v>
      </c>
      <c r="B16" s="48" t="s">
        <v>67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 x14ac:dyDescent="0.25">
      <c r="A17" s="47" t="s">
        <v>117</v>
      </c>
      <c r="B17" s="47" t="s">
        <v>118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25">
      <c r="A18" s="47" t="s">
        <v>68</v>
      </c>
      <c r="B18" s="47" t="s">
        <v>69</v>
      </c>
      <c r="C18" s="36">
        <v>9094.14</v>
      </c>
      <c r="D18" s="36">
        <v>9094.11</v>
      </c>
      <c r="E18" s="36">
        <v>7699.63</v>
      </c>
      <c r="F18" s="36">
        <f>6024.4+2512.5</f>
        <v>8536.9</v>
      </c>
      <c r="G18" s="36">
        <v>5390.08</v>
      </c>
      <c r="H18" s="36">
        <v>5452.58</v>
      </c>
      <c r="I18" s="36">
        <v>5390.08</v>
      </c>
      <c r="J18" s="36">
        <v>5390.08</v>
      </c>
      <c r="K18" s="36">
        <v>5390.14</v>
      </c>
      <c r="L18" s="36">
        <f t="shared" ref="L18:L21" si="2">SUM(C18:K18)</f>
        <v>61437.740000000005</v>
      </c>
    </row>
    <row r="19" spans="1:12" x14ac:dyDescent="0.25">
      <c r="A19" s="47" t="s">
        <v>70</v>
      </c>
      <c r="B19" s="47" t="s">
        <v>71</v>
      </c>
      <c r="C19" s="36">
        <v>4725.59</v>
      </c>
      <c r="D19" s="36">
        <v>4729.5600000000004</v>
      </c>
      <c r="E19" s="36">
        <v>4319.2</v>
      </c>
      <c r="F19" s="36">
        <v>7271.76</v>
      </c>
      <c r="G19" s="36">
        <v>2614.3000000000002</v>
      </c>
      <c r="H19" s="36">
        <v>2656.42</v>
      </c>
      <c r="I19" s="36">
        <v>2614.33</v>
      </c>
      <c r="J19" s="36">
        <v>2614.33</v>
      </c>
      <c r="K19" s="36">
        <v>2614.36</v>
      </c>
      <c r="L19" s="36">
        <f t="shared" si="2"/>
        <v>34159.850000000006</v>
      </c>
    </row>
    <row r="20" spans="1:12" x14ac:dyDescent="0.25">
      <c r="A20" s="47" t="s">
        <v>72</v>
      </c>
      <c r="B20" s="47" t="s">
        <v>73</v>
      </c>
      <c r="C20" s="36">
        <v>1387.64</v>
      </c>
      <c r="D20" s="36">
        <v>1387.64</v>
      </c>
      <c r="E20" s="36">
        <v>936.29</v>
      </c>
      <c r="F20" s="36">
        <v>508.72</v>
      </c>
      <c r="G20" s="36">
        <v>508.7</v>
      </c>
      <c r="H20" s="36">
        <v>588.70000000000005</v>
      </c>
      <c r="I20" s="36">
        <v>508.7</v>
      </c>
      <c r="J20" s="36">
        <v>508.7</v>
      </c>
      <c r="K20" s="36">
        <v>508.73</v>
      </c>
      <c r="L20" s="36">
        <f t="shared" si="2"/>
        <v>6843.82</v>
      </c>
    </row>
    <row r="21" spans="1:12" x14ac:dyDescent="0.25">
      <c r="A21" s="47"/>
      <c r="B21" s="46" t="s">
        <v>119</v>
      </c>
      <c r="C21" s="37">
        <f>SUM(C18:C20)</f>
        <v>15207.369999999999</v>
      </c>
      <c r="D21" s="37">
        <f t="shared" ref="D21:K21" si="3">SUM(D18:D20)</f>
        <v>15211.310000000001</v>
      </c>
      <c r="E21" s="37">
        <f t="shared" si="3"/>
        <v>12955.119999999999</v>
      </c>
      <c r="F21" s="37">
        <f t="shared" si="3"/>
        <v>16317.38</v>
      </c>
      <c r="G21" s="37">
        <f t="shared" si="3"/>
        <v>8513.08</v>
      </c>
      <c r="H21" s="37">
        <f t="shared" si="3"/>
        <v>8697.7000000000007</v>
      </c>
      <c r="I21" s="37">
        <f t="shared" si="3"/>
        <v>8513.11</v>
      </c>
      <c r="J21" s="37">
        <f t="shared" si="3"/>
        <v>8513.11</v>
      </c>
      <c r="K21" s="37">
        <f t="shared" si="3"/>
        <v>8513.23</v>
      </c>
      <c r="L21" s="37">
        <f t="shared" si="2"/>
        <v>102441.40999999999</v>
      </c>
    </row>
    <row r="22" spans="1:12" x14ac:dyDescent="0.25">
      <c r="A22" s="47"/>
      <c r="B22" s="46" t="s">
        <v>120</v>
      </c>
      <c r="C22" s="49">
        <f>+C21/C12*100</f>
        <v>6.4909884078898141</v>
      </c>
      <c r="D22" s="49">
        <f t="shared" ref="D22:L22" si="4">+D21/D12*100</f>
        <v>3.91734279004717</v>
      </c>
      <c r="E22" s="49">
        <f t="shared" si="4"/>
        <v>6.1702915146394108</v>
      </c>
      <c r="F22" s="49">
        <f t="shared" si="4"/>
        <v>393.96356700508221</v>
      </c>
      <c r="G22" s="49">
        <f t="shared" si="4"/>
        <v>18.197527570715959</v>
      </c>
      <c r="H22" s="49">
        <f t="shared" si="4"/>
        <v>257.33906138124064</v>
      </c>
      <c r="I22" s="49">
        <f t="shared" si="4"/>
        <v>89.892907073497298</v>
      </c>
      <c r="J22" s="49">
        <f t="shared" si="4"/>
        <v>15.729975628368653</v>
      </c>
      <c r="K22" s="49">
        <f t="shared" si="4"/>
        <v>19.733817397232425</v>
      </c>
      <c r="L22" s="49">
        <f t="shared" si="4"/>
        <v>10.310282285685252</v>
      </c>
    </row>
    <row r="23" spans="1:12" x14ac:dyDescent="0.25">
      <c r="A23" s="47"/>
      <c r="B23" s="46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 x14ac:dyDescent="0.25">
      <c r="A24" s="47"/>
      <c r="B24" s="48" t="s">
        <v>83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2" x14ac:dyDescent="0.25">
      <c r="A25" s="47" t="s">
        <v>76</v>
      </c>
      <c r="B25" s="47" t="s">
        <v>77</v>
      </c>
      <c r="C25" s="36">
        <v>46270.080000000002</v>
      </c>
      <c r="D25" s="36">
        <v>36001.61</v>
      </c>
      <c r="E25" s="36">
        <v>26099.46</v>
      </c>
      <c r="F25" s="36">
        <v>0</v>
      </c>
      <c r="G25" s="36">
        <v>170</v>
      </c>
      <c r="H25" s="36">
        <v>70</v>
      </c>
      <c r="I25" s="36">
        <v>225</v>
      </c>
      <c r="J25" s="36">
        <v>1995</v>
      </c>
      <c r="K25" s="36">
        <v>3247.45</v>
      </c>
      <c r="L25" s="36">
        <f t="shared" ref="L25:L29" si="5">SUM(C25:K25)</f>
        <v>114078.59999999999</v>
      </c>
    </row>
    <row r="26" spans="1:12" x14ac:dyDescent="0.25">
      <c r="A26" s="47" t="s">
        <v>78</v>
      </c>
      <c r="B26" s="47" t="s">
        <v>79</v>
      </c>
      <c r="C26" s="36">
        <v>41172.839999999997</v>
      </c>
      <c r="D26" s="36">
        <v>34894.61</v>
      </c>
      <c r="E26" s="36">
        <v>16299.38</v>
      </c>
      <c r="F26" s="36">
        <v>0</v>
      </c>
      <c r="G26" s="36">
        <v>3525.71</v>
      </c>
      <c r="H26" s="36">
        <v>674.1</v>
      </c>
      <c r="I26" s="36">
        <v>1269.56</v>
      </c>
      <c r="J26" s="36">
        <v>10006.24</v>
      </c>
      <c r="K26" s="36">
        <v>9830.5300000000007</v>
      </c>
      <c r="L26" s="36">
        <f t="shared" si="5"/>
        <v>117672.97000000002</v>
      </c>
    </row>
    <row r="27" spans="1:12" x14ac:dyDescent="0.25">
      <c r="A27" s="47" t="s">
        <v>80</v>
      </c>
      <c r="B27" s="47" t="s">
        <v>81</v>
      </c>
      <c r="C27" s="36">
        <v>336</v>
      </c>
      <c r="D27" s="36">
        <v>1208.55</v>
      </c>
      <c r="E27" s="36">
        <v>0</v>
      </c>
      <c r="F27" s="36">
        <v>-0.01</v>
      </c>
      <c r="G27" s="36">
        <v>-66.33</v>
      </c>
      <c r="H27" s="36">
        <v>0</v>
      </c>
      <c r="I27" s="36">
        <v>0</v>
      </c>
      <c r="J27" s="36">
        <v>0</v>
      </c>
      <c r="K27" s="36">
        <v>0</v>
      </c>
      <c r="L27" s="36">
        <f t="shared" si="5"/>
        <v>1478.21</v>
      </c>
    </row>
    <row r="28" spans="1:12" x14ac:dyDescent="0.25">
      <c r="A28" s="47" t="s">
        <v>82</v>
      </c>
      <c r="B28" s="47" t="s">
        <v>83</v>
      </c>
      <c r="C28" s="36">
        <v>254940.35</v>
      </c>
      <c r="D28" s="36">
        <v>76606.649999999994</v>
      </c>
      <c r="E28" s="36">
        <v>37022.449999999997</v>
      </c>
      <c r="F28" s="36">
        <v>22238.15</v>
      </c>
      <c r="G28" s="36">
        <v>91160.24</v>
      </c>
      <c r="H28" s="36">
        <v>948.23</v>
      </c>
      <c r="I28" s="36">
        <v>2413.66</v>
      </c>
      <c r="J28" s="36">
        <v>28629.99</v>
      </c>
      <c r="K28" s="36">
        <v>19331.5</v>
      </c>
      <c r="L28" s="36">
        <f t="shared" si="5"/>
        <v>533291.22</v>
      </c>
    </row>
    <row r="29" spans="1:12" x14ac:dyDescent="0.25">
      <c r="A29" s="47"/>
      <c r="B29" s="46" t="s">
        <v>121</v>
      </c>
      <c r="C29" s="37">
        <f>SUM(C25:C28)</f>
        <v>342719.27</v>
      </c>
      <c r="D29" s="37">
        <f t="shared" ref="D29:K29" si="6">SUM(D25:D28)</f>
        <v>148711.41999999998</v>
      </c>
      <c r="E29" s="37">
        <f t="shared" si="6"/>
        <v>79421.289999999994</v>
      </c>
      <c r="F29" s="37">
        <f t="shared" si="6"/>
        <v>22238.140000000003</v>
      </c>
      <c r="G29" s="37">
        <f t="shared" si="6"/>
        <v>94789.62000000001</v>
      </c>
      <c r="H29" s="37">
        <f t="shared" si="6"/>
        <v>1692.33</v>
      </c>
      <c r="I29" s="37">
        <f t="shared" si="6"/>
        <v>3908.22</v>
      </c>
      <c r="J29" s="37">
        <f t="shared" si="6"/>
        <v>40631.230000000003</v>
      </c>
      <c r="K29" s="37">
        <f t="shared" si="6"/>
        <v>32409.48</v>
      </c>
      <c r="L29" s="37">
        <f t="shared" si="5"/>
        <v>766520.99999999988</v>
      </c>
    </row>
    <row r="30" spans="1:12" x14ac:dyDescent="0.25">
      <c r="A30" s="47"/>
      <c r="B30" s="46" t="s">
        <v>122</v>
      </c>
      <c r="C30" s="49">
        <f>+C29/C12*100</f>
        <v>146.28346707750649</v>
      </c>
      <c r="D30" s="49">
        <f t="shared" ref="D30:L30" si="7">+D29/D12*100</f>
        <v>38.297399036287892</v>
      </c>
      <c r="E30" s="49">
        <f t="shared" si="7"/>
        <v>37.826937285699849</v>
      </c>
      <c r="F30" s="49">
        <f t="shared" si="7"/>
        <v>536.91321510919033</v>
      </c>
      <c r="G30" s="49">
        <f t="shared" si="7"/>
        <v>202.62193276319368</v>
      </c>
      <c r="H30" s="49">
        <f t="shared" si="7"/>
        <v>50.071008858355071</v>
      </c>
      <c r="I30" s="49">
        <f t="shared" si="7"/>
        <v>41.268262395620816</v>
      </c>
      <c r="J30" s="49">
        <f t="shared" si="7"/>
        <v>75.075766394495218</v>
      </c>
      <c r="K30" s="49">
        <f t="shared" si="7"/>
        <v>75.12574666246023</v>
      </c>
      <c r="L30" s="49">
        <f t="shared" si="7"/>
        <v>77.147004203727249</v>
      </c>
    </row>
    <row r="31" spans="1:12" x14ac:dyDescent="0.25">
      <c r="A31" s="47"/>
      <c r="B31" s="46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5">
      <c r="A32" s="47"/>
      <c r="B32" s="46" t="s">
        <v>123</v>
      </c>
      <c r="C32" s="36">
        <f>+C12-C21-C29</f>
        <v>-123642.29000000004</v>
      </c>
      <c r="D32" s="36">
        <f t="shared" ref="D32:K32" si="8">+D12-D21-D29</f>
        <v>224384.11000000004</v>
      </c>
      <c r="E32" s="36">
        <f t="shared" si="8"/>
        <v>117583.2</v>
      </c>
      <c r="F32" s="36">
        <f t="shared" si="8"/>
        <v>-34413.67</v>
      </c>
      <c r="G32" s="36">
        <f t="shared" si="8"/>
        <v>-56521.180000000008</v>
      </c>
      <c r="H32" s="36">
        <f t="shared" si="8"/>
        <v>-7010.17</v>
      </c>
      <c r="I32" s="36">
        <f t="shared" si="8"/>
        <v>-2951.0499999999997</v>
      </c>
      <c r="J32" s="36">
        <f t="shared" si="8"/>
        <v>4975.9599999999991</v>
      </c>
      <c r="K32" s="36">
        <f t="shared" si="8"/>
        <v>2217.6000000000022</v>
      </c>
      <c r="L32" s="36">
        <f>SUM(C32:K32)</f>
        <v>124622.51000000004</v>
      </c>
    </row>
    <row r="33" spans="1:12" x14ac:dyDescent="0.25">
      <c r="A33" s="47"/>
      <c r="B33" s="46" t="s">
        <v>124</v>
      </c>
      <c r="C33" s="49">
        <f>+C32/C12*100</f>
        <v>-52.774455485396288</v>
      </c>
      <c r="D33" s="49">
        <f t="shared" ref="D33:L33" si="9">+D32/D12*100</f>
        <v>57.785258173664936</v>
      </c>
      <c r="E33" s="49">
        <f t="shared" si="9"/>
        <v>56.002771199660742</v>
      </c>
      <c r="F33" s="49">
        <f t="shared" si="9"/>
        <v>-830.87678211427249</v>
      </c>
      <c r="G33" s="49">
        <f t="shared" si="9"/>
        <v>-120.81946033390965</v>
      </c>
      <c r="H33" s="49">
        <f t="shared" si="9"/>
        <v>-207.41007023959571</v>
      </c>
      <c r="I33" s="49">
        <f t="shared" si="9"/>
        <v>-31.161169469118121</v>
      </c>
      <c r="J33" s="49">
        <f t="shared" si="9"/>
        <v>9.1942579771361199</v>
      </c>
      <c r="K33" s="49">
        <f t="shared" si="9"/>
        <v>5.1404359403073414</v>
      </c>
      <c r="L33" s="49">
        <f t="shared" si="9"/>
        <v>12.542713510587506</v>
      </c>
    </row>
    <row r="34" spans="1:12" x14ac:dyDescent="0.25">
      <c r="A34" s="47"/>
      <c r="B34" s="46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 x14ac:dyDescent="0.25">
      <c r="A35" s="47"/>
      <c r="B35" s="46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 x14ac:dyDescent="0.25">
      <c r="A36" s="47" t="s">
        <v>86</v>
      </c>
      <c r="B36" s="48" t="s">
        <v>87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 spans="1:12" x14ac:dyDescent="0.25">
      <c r="A37" s="47" t="s">
        <v>88</v>
      </c>
      <c r="B37" s="47" t="s">
        <v>89</v>
      </c>
      <c r="C37" s="36">
        <v>0</v>
      </c>
      <c r="D37" s="36">
        <v>950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f t="shared" ref="L37:L42" si="10">SUM(C37:K37)</f>
        <v>950</v>
      </c>
    </row>
    <row r="38" spans="1:12" x14ac:dyDescent="0.25">
      <c r="A38" s="47" t="s">
        <v>90</v>
      </c>
      <c r="B38" s="47" t="s">
        <v>125</v>
      </c>
      <c r="C38" s="36">
        <v>9782.1700000000019</v>
      </c>
      <c r="D38" s="36">
        <v>8494.4600000000028</v>
      </c>
      <c r="E38" s="36">
        <v>6309.94</v>
      </c>
      <c r="F38" s="36">
        <v>10863.69</v>
      </c>
      <c r="G38" s="36">
        <v>3666.8900000000003</v>
      </c>
      <c r="H38" s="36">
        <v>3606.59</v>
      </c>
      <c r="I38" s="36">
        <v>4292.96</v>
      </c>
      <c r="J38" s="36">
        <v>4118.9000000000005</v>
      </c>
      <c r="K38" s="36">
        <v>3667.52</v>
      </c>
      <c r="L38" s="36">
        <f t="shared" si="10"/>
        <v>54803.12</v>
      </c>
    </row>
    <row r="39" spans="1:12" x14ac:dyDescent="0.25">
      <c r="A39" s="47" t="s">
        <v>90</v>
      </c>
      <c r="B39" s="47" t="s">
        <v>126</v>
      </c>
      <c r="C39" s="36">
        <v>6744.15</v>
      </c>
      <c r="D39" s="36">
        <v>9381.869999999999</v>
      </c>
      <c r="E39" s="36">
        <v>4780.18</v>
      </c>
      <c r="F39" s="36">
        <v>3813.95</v>
      </c>
      <c r="G39" s="36">
        <v>4889.88</v>
      </c>
      <c r="H39" s="36">
        <v>8067.2999999999993</v>
      </c>
      <c r="I39" s="36">
        <v>3377.8399999999997</v>
      </c>
      <c r="J39" s="36">
        <v>3896.0999999999995</v>
      </c>
      <c r="K39" s="36">
        <v>5117.78</v>
      </c>
      <c r="L39" s="36">
        <f t="shared" si="10"/>
        <v>50069.049999999996</v>
      </c>
    </row>
    <row r="40" spans="1:12" x14ac:dyDescent="0.25">
      <c r="A40" s="47" t="s">
        <v>90</v>
      </c>
      <c r="B40" s="47" t="s">
        <v>127</v>
      </c>
      <c r="C40" s="36">
        <v>2718.26</v>
      </c>
      <c r="D40" s="36">
        <v>2481.37</v>
      </c>
      <c r="E40" s="36">
        <v>2481.34</v>
      </c>
      <c r="F40" s="36">
        <v>2590.13</v>
      </c>
      <c r="G40" s="36">
        <v>2608.6099999999997</v>
      </c>
      <c r="H40" s="36">
        <v>2608.6099999999997</v>
      </c>
      <c r="I40" s="36">
        <v>2781.8599999999997</v>
      </c>
      <c r="J40" s="36">
        <v>2608.6099999999997</v>
      </c>
      <c r="K40" s="36">
        <v>2608.6099999999997</v>
      </c>
      <c r="L40" s="36">
        <f t="shared" si="10"/>
        <v>23487.4</v>
      </c>
    </row>
    <row r="41" spans="1:12" x14ac:dyDescent="0.25">
      <c r="A41" s="47" t="s">
        <v>92</v>
      </c>
      <c r="B41" s="47" t="s">
        <v>93</v>
      </c>
      <c r="C41" s="36">
        <v>40.83</v>
      </c>
      <c r="D41" s="36">
        <v>167.44</v>
      </c>
      <c r="E41" s="36">
        <v>76.209999999999994</v>
      </c>
      <c r="F41" s="36">
        <v>43.77</v>
      </c>
      <c r="G41" s="36">
        <v>168.81</v>
      </c>
      <c r="H41" s="36">
        <v>52.14</v>
      </c>
      <c r="I41" s="36">
        <v>38.090000000000003</v>
      </c>
      <c r="J41" s="36">
        <v>29.83</v>
      </c>
      <c r="K41" s="36">
        <v>39.75</v>
      </c>
      <c r="L41" s="36">
        <f t="shared" si="10"/>
        <v>656.87</v>
      </c>
    </row>
    <row r="42" spans="1:12" x14ac:dyDescent="0.25">
      <c r="A42" s="24"/>
      <c r="B42" s="47" t="s">
        <v>128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f t="shared" si="10"/>
        <v>0</v>
      </c>
    </row>
    <row r="43" spans="1:12" x14ac:dyDescent="0.25">
      <c r="A43" s="24"/>
      <c r="B43" s="47" t="s">
        <v>129</v>
      </c>
      <c r="C43" s="37">
        <f>SUM(C37:C42)</f>
        <v>19285.410000000003</v>
      </c>
      <c r="D43" s="37">
        <f t="shared" ref="D43:L43" si="11">SUM(D37:D42)</f>
        <v>21475.14</v>
      </c>
      <c r="E43" s="37">
        <f t="shared" si="11"/>
        <v>13647.669999999998</v>
      </c>
      <c r="F43" s="37">
        <f t="shared" si="11"/>
        <v>17311.54</v>
      </c>
      <c r="G43" s="37">
        <f t="shared" si="11"/>
        <v>11334.19</v>
      </c>
      <c r="H43" s="37">
        <f t="shared" si="11"/>
        <v>14334.64</v>
      </c>
      <c r="I43" s="37">
        <f t="shared" si="11"/>
        <v>10490.75</v>
      </c>
      <c r="J43" s="37">
        <f t="shared" si="11"/>
        <v>10653.44</v>
      </c>
      <c r="K43" s="37">
        <f t="shared" si="11"/>
        <v>11433.66</v>
      </c>
      <c r="L43" s="37">
        <f t="shared" si="11"/>
        <v>129966.44</v>
      </c>
    </row>
    <row r="44" spans="1:12" x14ac:dyDescent="0.25">
      <c r="A44" s="24"/>
      <c r="B44" s="46" t="s">
        <v>130</v>
      </c>
      <c r="C44" s="49">
        <f>+C43/C12*100</f>
        <v>8.2316253731843396</v>
      </c>
      <c r="D44" s="49">
        <f t="shared" ref="D44:L44" si="12">+D43/D12*100</f>
        <v>5.5304562752487181</v>
      </c>
      <c r="E44" s="49">
        <f t="shared" si="12"/>
        <v>6.500140669912656</v>
      </c>
      <c r="F44" s="49">
        <f t="shared" si="12"/>
        <v>417.96636768593743</v>
      </c>
      <c r="G44" s="49">
        <f t="shared" si="12"/>
        <v>24.227921623752284</v>
      </c>
      <c r="H44" s="49">
        <f t="shared" si="12"/>
        <v>424.11934222127536</v>
      </c>
      <c r="I44" s="49">
        <f t="shared" si="12"/>
        <v>110.7754997740299</v>
      </c>
      <c r="J44" s="49">
        <f t="shared" si="12"/>
        <v>19.684739367667955</v>
      </c>
      <c r="K44" s="49">
        <f t="shared" si="12"/>
        <v>26.503425682383831</v>
      </c>
      <c r="L44" s="49">
        <f t="shared" si="12"/>
        <v>13.080556818434804</v>
      </c>
    </row>
    <row r="45" spans="1:12" x14ac:dyDescent="0.25">
      <c r="A45" s="24"/>
      <c r="B45" s="24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2" ht="15.75" thickBot="1" x14ac:dyDescent="0.3">
      <c r="B46" s="47" t="s">
        <v>131</v>
      </c>
      <c r="C46" s="51">
        <f>+C32-C43</f>
        <v>-142927.70000000004</v>
      </c>
      <c r="D46" s="51">
        <f t="shared" ref="D46:K46" si="13">+D32-D43</f>
        <v>202908.97000000003</v>
      </c>
      <c r="E46" s="51">
        <f t="shared" si="13"/>
        <v>103935.53</v>
      </c>
      <c r="F46" s="51">
        <f t="shared" si="13"/>
        <v>-51725.21</v>
      </c>
      <c r="G46" s="51">
        <f t="shared" si="13"/>
        <v>-67855.37000000001</v>
      </c>
      <c r="H46" s="51">
        <f t="shared" si="13"/>
        <v>-21344.809999999998</v>
      </c>
      <c r="I46" s="51">
        <f t="shared" si="13"/>
        <v>-13441.8</v>
      </c>
      <c r="J46" s="51">
        <f t="shared" si="13"/>
        <v>-5677.4800000000014</v>
      </c>
      <c r="K46" s="51">
        <f t="shared" si="13"/>
        <v>-9216.0599999999977</v>
      </c>
      <c r="L46" s="51">
        <f>SUM(C46:K46)</f>
        <v>-5343.9300000000094</v>
      </c>
    </row>
    <row r="47" spans="1:12" ht="15.75" thickTop="1" x14ac:dyDescent="0.25">
      <c r="C47" s="49">
        <f>+C46/C12*100</f>
        <v>-61.006080858580638</v>
      </c>
      <c r="D47" s="49">
        <f t="shared" ref="D47:L47" si="14">+D46/D12*100</f>
        <v>52.254801898416211</v>
      </c>
      <c r="E47" s="49">
        <f t="shared" si="14"/>
        <v>49.502630529748082</v>
      </c>
      <c r="F47" s="49">
        <f t="shared" si="14"/>
        <v>-1248.8431498002099</v>
      </c>
      <c r="G47" s="49">
        <f t="shared" si="14"/>
        <v>-145.04738195766191</v>
      </c>
      <c r="H47" s="49">
        <f t="shared" si="14"/>
        <v>-631.52941246087107</v>
      </c>
      <c r="I47" s="49">
        <f t="shared" si="14"/>
        <v>-141.93666924314803</v>
      </c>
      <c r="J47" s="49">
        <f t="shared" si="14"/>
        <v>-10.490481390531837</v>
      </c>
      <c r="K47" s="49">
        <f t="shared" si="14"/>
        <v>-21.36298974207649</v>
      </c>
      <c r="L47" s="49">
        <f t="shared" si="14"/>
        <v>-0.53784330784730605</v>
      </c>
    </row>
    <row r="48" spans="1:12" x14ac:dyDescent="0.25">
      <c r="C48" s="36"/>
      <c r="D48" s="36"/>
      <c r="E48" s="36"/>
      <c r="F48" s="36"/>
      <c r="G48" s="36"/>
      <c r="H48" s="36"/>
      <c r="I48" s="36"/>
      <c r="J48" s="36"/>
      <c r="K48" s="36"/>
      <c r="L4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</vt:lpstr>
      <vt:lpstr>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2021-11-16T16:35:34Z</dcterms:created>
  <dcterms:modified xsi:type="dcterms:W3CDTF">2021-11-16T18:29:59Z</dcterms:modified>
</cp:coreProperties>
</file>