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  <sheet name="Prueba de IVA" sheetId="2" state="visible" r:id="rId3"/>
    <sheet name="Prueba Retencion" sheetId="3" state="visible" r:id="rId4"/>
    <sheet name="FORM 104" sheetId="4" state="visible" r:id="rId5"/>
    <sheet name="1%" sheetId="5" state="visible" r:id="rId6"/>
    <sheet name="2%" sheetId="6" state="visible" r:id="rId7"/>
    <sheet name="2.75%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<sst xmlns="http://schemas.openxmlformats.org/spreadsheetml/2006/main" count="1895" uniqueCount="885">
  <si>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</si>
  <si>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</si>
  <si>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</si>
  <si>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</si>
  <si>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</si>
  <si>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</si>
  <si>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</si>
  <si>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</si>
  <si>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Activo por impuesto corriente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</si>
  <si>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</si>
  <si>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</si>
  <si>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</si>
  <si>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</si>
  <si>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</si>
  <si>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</si>
  <si>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</si>
  <si>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</si>
  <si>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</si>
  <si>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</si>
  <si>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</si>
  <si>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</si>
  <si>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</si>
  <si>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</si>
  <si>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</si>
  <si>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</si>
  <si>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</si>
  <si>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1.1.5</t>
  </si>
  <si>
    <t xml:space="preserve">Activo por impuesto corrientes</t>
  </si>
  <si>
    <t xml:space="preserve">1.1.5.1.1</t>
  </si>
  <si>
    <t xml:space="preserve">IVA sobre compras</t>
  </si>
  <si>
    <t xml:space="preserve">1.1.5.2.3</t>
  </si>
  <si>
    <t xml:space="preserve">   100% Retencion IVA</t>
  </si>
  <si>
    <t xml:space="preserve">1.1.5.2.2</t>
  </si>
  <si>
    <t xml:space="preserve">70% Retencion IVA</t>
  </si>
  <si>
    <t xml:space="preserve">   70% Retencion IVA</t>
  </si>
  <si>
    <t xml:space="preserve">1.1.5.2.6</t>
  </si>
  <si>
    <t xml:space="preserve">20% Retencion IVA</t>
  </si>
  <si>
    <t xml:space="preserve">   20% Retencion IVA</t>
  </si>
  <si>
    <t xml:space="preserve">1.1.5.2.8</t>
  </si>
  <si>
    <t xml:space="preserve">N/C Reclamo IVA</t>
  </si>
  <si>
    <t xml:space="preserve">1.1.5.2.9</t>
  </si>
  <si>
    <t xml:space="preserve">Credito tributario IVA</t>
  </si>
  <si>
    <t xml:space="preserve">1.1.5.2.10</t>
  </si>
  <si>
    <t xml:space="preserve">70% Servicios</t>
  </si>
  <si>
    <t xml:space="preserve">1.1.5.3.1</t>
  </si>
  <si>
    <t xml:space="preserve">1% Bienes Muebles de Naturaleza Corporal</t>
  </si>
  <si>
    <t xml:space="preserve">Retencion 1% bienes muebles</t>
  </si>
  <si>
    <t xml:space="preserve">1.1.5.3.2</t>
  </si>
  <si>
    <t xml:space="preserve">Retencion 2% servicios</t>
  </si>
  <si>
    <t xml:space="preserve">1.1.5.3.8</t>
  </si>
  <si>
    <t xml:space="preserve">2.75% Servicios</t>
  </si>
  <si>
    <t xml:space="preserve">1.1.5.3.9</t>
  </si>
  <si>
    <t xml:space="preserve">1.75% Bienes muebles de naturaleza Corporal</t>
  </si>
  <si>
    <t xml:space="preserve">1.1.5.4.3</t>
  </si>
  <si>
    <t xml:space="preserve">Credito Tributario Imp. Rta. Cia. (2019)</t>
  </si>
  <si>
    <t xml:space="preserve">Credito tributario por Impto. Rta. Cia. (2018)</t>
  </si>
  <si>
    <t xml:space="preserve">Total</t>
  </si>
  <si>
    <t xml:space="preserve">Saldo al</t>
  </si>
  <si>
    <t xml:space="preserve">Nota a los estados financieros:</t>
  </si>
  <si>
    <t xml:space="preserve">Crédito tributario por IVA</t>
  </si>
  <si>
    <t xml:space="preserve">Crédito tributario por impuesto a la renta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</si>
  <si>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</si>
  <si>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</si>
  <si>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</si>
  <si>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</si>
  <si>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</si>
  <si>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</si>
  <si>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</si>
  <si>
    <t xml:space="preserve">VISACOM S.A.</t>
  </si>
  <si>
    <t xml:space="preserve">PRUEBA DEL CREDITO TRIBUTARIO POR IVA</t>
  </si>
  <si>
    <t xml:space="preserve">Al 31 de diciembre del 2020</t>
  </si>
  <si>
    <t xml:space="preserve">US$</t>
  </si>
  <si>
    <t xml:space="preserve">Saldo al inicio del ejercicio 1/1/2020</t>
  </si>
  <si>
    <t xml:space="preserve">IVA generado en ventas</t>
  </si>
  <si>
    <t xml:space="preserve">Devolucion de IVA (n/c recibida)</t>
  </si>
  <si>
    <t xml:space="preserve">Credito tributario por compras</t>
  </si>
  <si>
    <t xml:space="preserve">Otros</t>
  </si>
  <si>
    <t xml:space="preserve">Saldo al final del ejercicio 31/12/2019</t>
  </si>
  <si>
    <t xml:space="preserve">Venta de bienes</t>
  </si>
  <si>
    <t xml:space="preserve">Venta de servicios</t>
  </si>
  <si>
    <t xml:space="preserve">Diferncia</t>
  </si>
  <si>
    <t xml:space="preserve">Ventas netas del ejercicio</t>
  </si>
  <si>
    <t xml:space="preserve">12% IVA</t>
  </si>
  <si>
    <t xml:space="preserve">Retencion del 1% por ventas de bienes</t>
  </si>
  <si>
    <t xml:space="preserve">Retencion del 2% por ventas de servicios</t>
  </si>
  <si>
    <t xml:space="preserve">Retencion del 2.75% por servicios</t>
  </si>
  <si>
    <t xml:space="preserve">EXAMEN DEL CREDITO TRIBUTARIO POR IMPUESTO A LA RENTA</t>
  </si>
  <si>
    <t xml:space="preserve">Al  31 de diciembre del 2020</t>
  </si>
  <si>
    <t xml:space="preserve">Saldo</t>
  </si>
  <si>
    <t xml:space="preserve">Retenciones</t>
  </si>
  <si>
    <t xml:space="preserve">inicial</t>
  </si>
  <si>
    <t xml:space="preserve">del anio</t>
  </si>
  <si>
    <t xml:space="preserve">final</t>
  </si>
  <si>
    <t xml:space="preserve">Retencion del 1% por venta de bienes muebles</t>
  </si>
  <si>
    <t xml:space="preserve">Retencion del 2% por venta de servicios</t>
  </si>
  <si>
    <t xml:space="preserve">Retencion del 2.75% por Servicios</t>
  </si>
  <si>
    <t xml:space="preserve">Credito tributario por retenciones del 2018</t>
  </si>
  <si>
    <t xml:space="preserve">RESUMEN DE FORMULARIO 104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</si>
  <si>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</si>
  <si>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</si>
  <si>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</si>
  <si>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</si>
  <si>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</si>
  <si>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</si>
  <si>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</si>
  <si>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</si>
  <si>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</si>
  <si>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</si>
  <si>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</si>
  <si>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</si>
  <si>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Ventas</t>
  </si>
  <si>
    <t xml:space="preserve">Valor Bruto de Operaciones</t>
  </si>
  <si>
    <t xml:space="preserve">Valor diferencia entre V. Bruto y V. Neto</t>
  </si>
  <si>
    <t xml:space="preserve">Total Ventas y operaciones (tarifa diferente 0)</t>
  </si>
  <si>
    <t xml:space="preserve">Impuesto Generado</t>
  </si>
  <si>
    <t xml:space="preserve">Total Ventas y operaciones (tarifa 0)</t>
  </si>
  <si>
    <t xml:space="preserve">Adquisiciones y Pagos</t>
  </si>
  <si>
    <t xml:space="preserve">Diferencia</t>
  </si>
  <si>
    <t xml:space="preserve">Gastos</t>
  </si>
  <si>
    <t xml:space="preserve">Total de Adquisiciones y Pagos</t>
  </si>
  <si>
    <t xml:space="preserve">Total de Adquisiciones y Pagos (tarifa 0)</t>
  </si>
  <si>
    <t xml:space="preserve">Factor de Proporcionalidad</t>
  </si>
  <si>
    <t xml:space="preserve">Credito Tributario aplicable para este periodo</t>
  </si>
  <si>
    <t xml:space="preserve">Impuesto Causado</t>
  </si>
  <si>
    <t xml:space="preserve">Impuestos</t>
  </si>
  <si>
    <t xml:space="preserve">Saldo de Credito Tributario para el mes anterior</t>
  </si>
  <si>
    <t xml:space="preserve">Saldo de Credito Tributario para el Proximo Mes</t>
  </si>
  <si>
    <t xml:space="preserve">Total de Impuesto a Pagar por Recepcion</t>
  </si>
  <si>
    <t xml:space="preserve">Retenciones
Recibidas</t>
  </si>
  <si>
    <t xml:space="preserve">Retenciones efectuadas en este periodo</t>
  </si>
  <si>
    <t xml:space="preserve">Total de Impuesto a Pagar por Retencion</t>
  </si>
  <si>
    <t xml:space="preserve">Retenciones
Emitidas</t>
  </si>
  <si>
    <t xml:space="preserve">Agente de Retencion al Impuesto al IVA</t>
  </si>
  <si>
    <t xml:space="preserve">Retencion del 10%</t>
  </si>
  <si>
    <t xml:space="preserve">Retencion del 20%</t>
  </si>
  <si>
    <t xml:space="preserve">Retencion del 30%</t>
  </si>
  <si>
    <t xml:space="preserve">Retencion del 50%</t>
  </si>
  <si>
    <t xml:space="preserve">Retencion del 70%</t>
  </si>
  <si>
    <t xml:space="preserve">Retencion del 100%</t>
  </si>
  <si>
    <t xml:space="preserve">Total a
Pagar</t>
  </si>
  <si>
    <t xml:space="preserve">Total de Impuesto a Pagar</t>
  </si>
  <si>
    <t xml:space="preserve">Multa</t>
  </si>
  <si>
    <t xml:space="preserve">Total Pagado</t>
  </si>
  <si>
    <t xml:space="preserve">REPORTE: 1 - Activos</t>
  </si>
  <si>
    <t xml:space="preserve">Del 01/01/2020 al 31/08/2020</t>
  </si>
  <si>
    <t xml:space="preserve">Fecha</t>
  </si>
  <si>
    <t xml:space="preserve">Centro de Costo</t>
  </si>
  <si>
    <t xml:space="preserve">Proyecto</t>
  </si>
  <si>
    <t xml:space="preserve">Asiento</t>
  </si>
  <si>
    <t xml:space="preserve">Documento</t>
  </si>
  <si>
    <t xml:space="preserve">Identificación</t>
  </si>
  <si>
    <t xml:space="preserve">Persona</t>
  </si>
  <si>
    <t xml:space="preserve">Persona Cruce Cuenta</t>
  </si>
  <si>
    <t xml:space="preserve">Descripción</t>
  </si>
  <si>
    <t xml:space="preserve">Debe</t>
  </si>
  <si>
    <t xml:space="preserve">Haber</t>
  </si>
  <si>
    <t xml:space="preserve">SALDO ANTERIOR</t>
  </si>
  <si>
    <t xml:space="preserve">10/01/2020</t>
  </si>
  <si>
    <t xml:space="preserve">VTA 202001000006</t>
  </si>
  <si>
    <t xml:space="preserve">FAC 001-001-000000460</t>
  </si>
  <si>
    <t xml:space="preserve">1790516008001</t>
  </si>
  <si>
    <t xml:space="preserve">CHUBB SEGUROS ECUADOR S.A.</t>
  </si>
  <si>
    <t xml:space="preserve">Traslado y montaje de muebles en tres ciudades  - PTO 201912000576</t>
  </si>
  <si>
    <t xml:space="preserve">17/01/2020</t>
  </si>
  <si>
    <t xml:space="preserve">VTA 202001000009</t>
  </si>
  <si>
    <t xml:space="preserve">FAC 001-001-000000463</t>
  </si>
  <si>
    <t xml:space="preserve">0992526742001</t>
  </si>
  <si>
    <t xml:space="preserve">DINADEC S.A. </t>
  </si>
  <si>
    <t xml:space="preserve">ACTIVACION REINVENTION - PTO 201911000547 _x005F_x000D_
OC: 5002632233 _x005F_x000D_
EA: 1010170166</t>
  </si>
  <si>
    <t xml:space="preserve">20/01/2020</t>
  </si>
  <si>
    <t xml:space="preserve">VTA 202001000012</t>
  </si>
  <si>
    <t xml:space="preserve">FAC 001-001-000000466</t>
  </si>
  <si>
    <t xml:space="preserve">0991047808001</t>
  </si>
  <si>
    <t xml:space="preserve">OTELO &amp; FABELL S.A.</t>
  </si>
  <si>
    <t xml:space="preserve">CHARLA INTIMA COLEGIO SANTIAGO MAYOR  - PTO 202001000592</t>
  </si>
  <si>
    <t xml:space="preserve">VTA 202001000011</t>
  </si>
  <si>
    <t xml:space="preserve">FAC 001-001-000000465</t>
  </si>
  <si>
    <t xml:space="preserve">Visibilidad para SANCHEZ AGUILAR - PTO 202001000601</t>
  </si>
  <si>
    <t xml:space="preserve">21/01/2020</t>
  </si>
  <si>
    <t xml:space="preserve">VTA 202001000016</t>
  </si>
  <si>
    <t xml:space="preserve">FAC 001-001-000000470</t>
  </si>
  <si>
    <t xml:space="preserve">LOCUTOR NOCHE AMARILLA 2020 - PTO 202001000587_x005F_x000D_
OC: 5002633479_x005F_x000D_
EA: 1010176641</t>
  </si>
  <si>
    <t xml:space="preserve">24/01/2020</t>
  </si>
  <si>
    <t xml:space="preserve">VTA 202001000021</t>
  </si>
  <si>
    <t xml:space="preserve">FAC 001-001-000000472</t>
  </si>
  <si>
    <t xml:space="preserve">STAND DE REGISTRO CN - PTO 202001000614_x005F_x000D_
OC: 5002635293_x005F_x000D_
EA: 1010186576</t>
  </si>
  <si>
    <t xml:space="preserve">VTA 202001000020</t>
  </si>
  <si>
    <t xml:space="preserve">FAC 001-001-000000471</t>
  </si>
  <si>
    <t xml:space="preserve">FIESTA DE TODOS PARTE 1  - PTO 202001000607_x005F_x000D_
OC: 5002634466_x005F_x000D_
EA: 1010186553_x005F_x000D_
</t>
  </si>
  <si>
    <t xml:space="preserve">05/02/2020</t>
  </si>
  <si>
    <t xml:space="preserve">VTA 202002000003</t>
  </si>
  <si>
    <t xml:space="preserve">FAC 001-001-000000475</t>
  </si>
  <si>
    <t xml:space="preserve">DESFILE DE TEMPORADA - INTIMA  - PTO 202001000618</t>
  </si>
  <si>
    <t xml:space="preserve">VTA 202002000005</t>
  </si>
  <si>
    <t xml:space="preserve">FAC 001-001-000000477</t>
  </si>
  <si>
    <t xml:space="preserve">evento LA PIZARRA INTIMA  - PTO 202001000603</t>
  </si>
  <si>
    <t xml:space="preserve">07/02/2020</t>
  </si>
  <si>
    <t xml:space="preserve">VTA 202002000009</t>
  </si>
  <si>
    <t xml:space="preserve">FAC 001-001-000000481</t>
  </si>
  <si>
    <t xml:space="preserve">NOCHE AMARILLA BARCELONA 2020 - PTO 202001000588_x005F_x000D_
OC 5002633479_x005F_x000D_
EA 1010176643</t>
  </si>
  <si>
    <t xml:space="preserve">10/02/2020</t>
  </si>
  <si>
    <t xml:space="preserve">VTA 202002000012</t>
  </si>
  <si>
    <t xml:space="preserve">FAC 001-001-000000484</t>
  </si>
  <si>
    <t xml:space="preserve">DESFILE DE TEMPORADA - INTIMA 2  - PTO 202001000620</t>
  </si>
  <si>
    <t xml:space="preserve">13/02/2020</t>
  </si>
  <si>
    <t xml:space="preserve">VTA 202002000018</t>
  </si>
  <si>
    <t xml:space="preserve">FAC 001-001-000000490</t>
  </si>
  <si>
    <t xml:space="preserve">FIESTA DE TODOS PARTE 2 - PTO 202001000599_x005F_x000D_
OC: 5002639745_x005F_x000D_
EA: 1010221945</t>
  </si>
  <si>
    <t xml:space="preserve">17/02/2020</t>
  </si>
  <si>
    <t xml:space="preserve">VTA 202002000024</t>
  </si>
  <si>
    <t xml:space="preserve">FAC 001-001-000000496</t>
  </si>
  <si>
    <t xml:space="preserve">CONVENCION CN  - PTO 202001000595_x005F_x000D_
OC: 5002635099_x005F_x000D_
EA: 1010230482</t>
  </si>
  <si>
    <t xml:space="preserve">VTA 202002000025</t>
  </si>
  <si>
    <t xml:space="preserve">FAC 001-001-000000497</t>
  </si>
  <si>
    <t xml:space="preserve">FIESTA DE TODOS CONVENCIÓN  - PTO 202001000594_x005F_x000D_
OC: 5002635099_x005F_x000D_
EA: 1010230478</t>
  </si>
  <si>
    <t xml:space="preserve">19/02/2020</t>
  </si>
  <si>
    <t xml:space="preserve">VTA 202002000029</t>
  </si>
  <si>
    <t xml:space="preserve">FAC 001-001-000000501</t>
  </si>
  <si>
    <t xml:space="preserve">videos 3D recorridos MANUAL  - PTO 202001000606_x005F_x000D_
OC: 5002636036_x005F_x000D_
EA: 1010235995</t>
  </si>
  <si>
    <t xml:space="preserve">02/03/2020</t>
  </si>
  <si>
    <t xml:space="preserve">VTA 202003000001</t>
  </si>
  <si>
    <t xml:space="preserve">FAC 001-001-000000504</t>
  </si>
  <si>
    <t xml:space="preserve">DÍA DE LA MUJER ÍNTIMA - PTO 202002000647</t>
  </si>
  <si>
    <t xml:space="preserve">04/03/2020</t>
  </si>
  <si>
    <t xml:space="preserve">VTA 202003000004</t>
  </si>
  <si>
    <t xml:space="preserve">FAC 001-001-000000507</t>
  </si>
  <si>
    <t xml:space="preserve">FIESTA DE TODOS 2020 3 - PTO 201912000577_x005F_x000D_
OC: 5002645237_x005F_x000D_
EA: 1010267612</t>
  </si>
  <si>
    <t xml:space="preserve">VTA 202003000003</t>
  </si>
  <si>
    <t xml:space="preserve">FAC 001-001-000000506</t>
  </si>
  <si>
    <t xml:space="preserve">1791321596001</t>
  </si>
  <si>
    <t xml:space="preserve">UNILEVER ANDINA ECUADOR S.A.</t>
  </si>
  <si>
    <t xml:space="preserve">ENTREGA DE HELADOS FIT  - PTO 202002000649</t>
  </si>
  <si>
    <t xml:space="preserve">09/03/2020</t>
  </si>
  <si>
    <t xml:space="preserve">VTA 202003000010</t>
  </si>
  <si>
    <t xml:space="preserve">FAC 001-001-000000513</t>
  </si>
  <si>
    <t xml:space="preserve">EVENTO COMUNA SAN MARCOS  - PTO 202002000652</t>
  </si>
  <si>
    <t xml:space="preserve">VTA 202003000006</t>
  </si>
  <si>
    <t xml:space="preserve">FAC 001-001-000000509</t>
  </si>
  <si>
    <t xml:space="preserve">CAJAS ANGELINO - PTO 202002000657</t>
  </si>
  <si>
    <t xml:space="preserve">VTA 202003000009</t>
  </si>
  <si>
    <t xml:space="preserve">FAC 001-001-000000512</t>
  </si>
  <si>
    <t xml:space="preserve">ANIMACION TALLER NIÑAS - PTO 202003000661</t>
  </si>
  <si>
    <t xml:space="preserve">12/03/2020</t>
  </si>
  <si>
    <t xml:space="preserve">VTA 202003000013</t>
  </si>
  <si>
    <t xml:space="preserve">FAC 001-001-000000516</t>
  </si>
  <si>
    <t xml:space="preserve">PTO 202003000667; PTO 202003000664; PTO 202003000660; PTO 202002000639; PTO 202001000597; PTO 201912000581</t>
  </si>
  <si>
    <t xml:space="preserve">16/03/2020</t>
  </si>
  <si>
    <t xml:space="preserve">VTA 202003000015</t>
  </si>
  <si>
    <t xml:space="preserve">FAC 001-001-000000518</t>
  </si>
  <si>
    <t xml:space="preserve">ROLL UP NAPPIS  - PTO 202003000679</t>
  </si>
  <si>
    <t xml:space="preserve">VTA 202003000014</t>
  </si>
  <si>
    <t xml:space="preserve">FAC 001-001-000000517</t>
  </si>
  <si>
    <t xml:space="preserve">SALA DE ESTIMULACIÓN LA ALBORADA - PTO 202003000680</t>
  </si>
  <si>
    <t xml:space="preserve">VTA 202003000019</t>
  </si>
  <si>
    <t xml:space="preserve">FAC 001-001-000000522</t>
  </si>
  <si>
    <t xml:space="preserve">Activación campaña padres 1 - PTO 202001000611</t>
  </si>
  <si>
    <t xml:space="preserve">VTA 202003000016</t>
  </si>
  <si>
    <t xml:space="preserve">FAC 001-001-000000519</t>
  </si>
  <si>
    <t xml:space="preserve">Elementos actividades TOUR Y CC - PTO 202003000675</t>
  </si>
  <si>
    <t xml:space="preserve">VTA 202003000018</t>
  </si>
  <si>
    <t xml:space="preserve">FAC 001-001-000000521</t>
  </si>
  <si>
    <t xml:space="preserve">BRANDEO NAPPIS CLÍNICA KENNEDY  - PTO 202002000645</t>
  </si>
  <si>
    <t xml:space="preserve">17/03/2020</t>
  </si>
  <si>
    <t xml:space="preserve">VTA 202003000022</t>
  </si>
  <si>
    <t xml:space="preserve">FAC 001-001-000000525</t>
  </si>
  <si>
    <t xml:space="preserve">PTO 202003000665; PTO 202003000658</t>
  </si>
  <si>
    <t xml:space="preserve">VTA 202003000021</t>
  </si>
  <si>
    <t xml:space="preserve">FAC 001-001-000000524</t>
  </si>
  <si>
    <t xml:space="preserve">PTO 202003000676; PTO 202003000662</t>
  </si>
  <si>
    <t xml:space="preserve">VTA 202003000023</t>
  </si>
  <si>
    <t xml:space="preserve">FAC 001-001-000000526</t>
  </si>
  <si>
    <t xml:space="preserve">ARTES EMPRENDEDORES COMUNITARIOS - PTO 202003000672</t>
  </si>
  <si>
    <t xml:space="preserve">VTA 202003000020</t>
  </si>
  <si>
    <t xml:space="preserve">FAC 001-001-000000523</t>
  </si>
  <si>
    <t xml:space="preserve">ADICIONALES FIESTA DE TODOS 2020 - PTO 202002000650_x005F_x000D_
OC 5002648746_x005F_x000D_
EA 1010291865</t>
  </si>
  <si>
    <t xml:space="preserve">08/04/2020</t>
  </si>
  <si>
    <t xml:space="preserve">VTA 202004000002</t>
  </si>
  <si>
    <t xml:space="preserve">FAC 001-001-000000528</t>
  </si>
  <si>
    <t xml:space="preserve"> CONVENCIÓN 2020 Y TABLA DE SURF - PTO 202002000627_x005F_x000D_
OC:  5002651138_x005F_x000D_
EA:   1010311397</t>
  </si>
  <si>
    <t xml:space="preserve">04/05/2020</t>
  </si>
  <si>
    <t xml:space="preserve">VTA 202005000006</t>
  </si>
  <si>
    <t xml:space="preserve">FAC 001-001-000000537</t>
  </si>
  <si>
    <t xml:space="preserve">PRODUCCIÓN TORRE DE HIELO PILSENER LIGHT . - PTO 202002000631_x005F_x000D_
OC: 5002653645_x005F_x000D_
EA: 1010337676</t>
  </si>
  <si>
    <t xml:space="preserve">VTA 202005000007</t>
  </si>
  <si>
    <t xml:space="preserve">FAC 001-001-000000538</t>
  </si>
  <si>
    <t xml:space="preserve">Financiamiento Fiesta de Todos - PTO 202003000668_x005F_x000D_
OC: 5002653498_x005F_x000D_
EA: 1010337671</t>
  </si>
  <si>
    <t xml:space="preserve">11/05/2020</t>
  </si>
  <si>
    <t xml:space="preserve">VTA 202005000010</t>
  </si>
  <si>
    <t xml:space="preserve">FAC 001-001-000000541</t>
  </si>
  <si>
    <t xml:space="preserve">Revestimiento de Camiones TiendaCercaEC. - PTO 202004000686_x005F_x000D_
OC: 5002657307_x005F_x000D_
EA: 1010343508</t>
  </si>
  <si>
    <t xml:space="preserve">VTA 202005000011</t>
  </si>
  <si>
    <t xml:space="preserve">FAC 001-001-000000542</t>
  </si>
  <si>
    <t xml:space="preserve">Diseño BANNERS  - PTO 202004000697</t>
  </si>
  <si>
    <t xml:space="preserve">14/05/2020</t>
  </si>
  <si>
    <t xml:space="preserve">VTA 202005000014</t>
  </si>
  <si>
    <t xml:space="preserve">FAC 001-001-000000545</t>
  </si>
  <si>
    <t xml:space="preserve">PTO 202004000688; PTO 202004000687; PTO 202004000685</t>
  </si>
  <si>
    <t xml:space="preserve">01/07/2020</t>
  </si>
  <si>
    <t xml:space="preserve">VTA 202007000004</t>
  </si>
  <si>
    <t xml:space="preserve">FAC 001-001-000000554</t>
  </si>
  <si>
    <t xml:space="preserve">DISENO DE MANUAL DE TRADE Pedido #500266510 Hoja de Entrada #1010412172 #1010412168 #1010412167 - PTO 201912000571</t>
  </si>
  <si>
    <t xml:space="preserve">VTA 202007000003</t>
  </si>
  <si>
    <t xml:space="preserve">FAC 001-001-000000553</t>
  </si>
  <si>
    <t xml:space="preserve">2.542 Cartillas Unitarias para la Convención. Pedido #45008442092 Hoja de Entrada #5012331203 - PTO 202001000596</t>
  </si>
  <si>
    <t xml:space="preserve">03/08/2020</t>
  </si>
  <si>
    <t xml:space="preserve">VTA 202008000002</t>
  </si>
  <si>
    <t xml:space="preserve">FAC 001-001-000000562</t>
  </si>
  <si>
    <t xml:space="preserve">elementos sala de lactancia  - PTO 202007000732</t>
  </si>
  <si>
    <t xml:space="preserve">VTA 202008000004</t>
  </si>
  <si>
    <t xml:space="preserve">FAC 001-001-000000564</t>
  </si>
  <si>
    <t xml:space="preserve">Entrega de KITS bebemundo  - PTO 202007000741</t>
  </si>
  <si>
    <t xml:space="preserve">VTA 202008000008</t>
  </si>
  <si>
    <t xml:space="preserve">FAC 001-001-000000568</t>
  </si>
  <si>
    <t xml:space="preserve">Retiro de elementos provincias y auditoría - PTO 202007000735</t>
  </si>
  <si>
    <t xml:space="preserve">VTA 202008000001</t>
  </si>
  <si>
    <t xml:space="preserve">FAC 001-001-000000561</t>
  </si>
  <si>
    <t xml:space="preserve">SALA DE LACTANCIA MALECON  - PTO 202007000722</t>
  </si>
  <si>
    <t xml:space="preserve">04/08/2020</t>
  </si>
  <si>
    <t xml:space="preserve">VTA 202008000014</t>
  </si>
  <si>
    <t xml:space="preserve">FAC 001-001-000000574</t>
  </si>
  <si>
    <t xml:space="preserve">PERSONAL MES DE AGOSTO MALECON  - PTO 202007000743</t>
  </si>
  <si>
    <t xml:space="preserve">VTA 202008000013</t>
  </si>
  <si>
    <t xml:space="preserve">FAC 001-001-000000573</t>
  </si>
  <si>
    <t xml:space="preserve">Lanzamiento sala de lactancia malecón  - PTO 202007000744</t>
  </si>
  <si>
    <t xml:space="preserve">VTA 202008000011</t>
  </si>
  <si>
    <t xml:space="preserve">FAC 001-001-000000571</t>
  </si>
  <si>
    <t xml:space="preserve">Varios de visibilidad  - PTO 202008000748</t>
  </si>
  <si>
    <t xml:space="preserve">VTA 202008000015</t>
  </si>
  <si>
    <t xml:space="preserve">FAC 001-001-000000575</t>
  </si>
  <si>
    <t xml:space="preserve">PTO 202007000728; PTO 202007000727; PTO 202006000713; PTO 202004000693</t>
  </si>
  <si>
    <t xml:space="preserve">12/08/2020</t>
  </si>
  <si>
    <t xml:space="preserve">VTA 202008000019</t>
  </si>
  <si>
    <t xml:space="preserve">FAC 001-001-000000579</t>
  </si>
  <si>
    <t xml:space="preserve">PTO 202008000753; PTO 202007000729; PTO 202007000723; PTO 202006000717</t>
  </si>
  <si>
    <t xml:space="preserve">VTA 202008000020</t>
  </si>
  <si>
    <t xml:space="preserve">FAC 001-001-000000580</t>
  </si>
  <si>
    <t xml:space="preserve">0990023549001</t>
  </si>
  <si>
    <t xml:space="preserve">CERVECERIA NACIONAL CN S.A.</t>
  </si>
  <si>
    <t xml:space="preserve">Elaboración de Letrero Compromiso Nacional en exteriores edificio Comercial Pedido#5002675385 Entrada#1010490116 - PTO 202008000751</t>
  </si>
  <si>
    <t xml:space="preserve">18/08/2020</t>
  </si>
  <si>
    <t xml:space="preserve">VTA 202008000023</t>
  </si>
  <si>
    <t xml:space="preserve">FAC 001-001-000000583</t>
  </si>
  <si>
    <t xml:space="preserve">Rueda de Prensa Compromiso Nacional Pedido # 5002678024 Entrada #1010505706 - PTO 202008000752</t>
  </si>
  <si>
    <t xml:space="preserve">01/09/2020</t>
  </si>
  <si>
    <t xml:space="preserve">VTA 202009000001</t>
  </si>
  <si>
    <t xml:space="preserve">FAC 001-001-000000584</t>
  </si>
  <si>
    <t xml:space="preserve">Adicionales Rueda de Prensa Compromiso Nacional. Entrada de Servicio#1010526856 Pedido#5002681590 - PTO 202008000758</t>
  </si>
  <si>
    <t xml:space="preserve">07/09/2020</t>
  </si>
  <si>
    <t xml:space="preserve">VTA 202009000012</t>
  </si>
  <si>
    <t xml:space="preserve">FAC 001-001-000000595</t>
  </si>
  <si>
    <t xml:space="preserve">Cápsulas redes lactancia  - PTO 202007000746</t>
  </si>
  <si>
    <t xml:space="preserve">VTA 202009000013</t>
  </si>
  <si>
    <t xml:space="preserve">FAC 001-001-000000596</t>
  </si>
  <si>
    <t xml:space="preserve">Activación Campaña Padres 2 - PTO 202001000612</t>
  </si>
  <si>
    <t xml:space="preserve">VTA 202009000006</t>
  </si>
  <si>
    <t xml:space="preserve">FAC 001-001-000000589</t>
  </si>
  <si>
    <t xml:space="preserve">MOVILIZACIONES Y ENTREGAS VARIAS  - PTO 202008000769</t>
  </si>
  <si>
    <t xml:space="preserve">VTA 202009000004</t>
  </si>
  <si>
    <t xml:space="preserve">FAC 001-001-000000587</t>
  </si>
  <si>
    <t xml:space="preserve">PERSONAL MES DE SEPTIEMBRE PAÑALÍN  - PTO 202008000772</t>
  </si>
  <si>
    <t xml:space="preserve">09/09/2020</t>
  </si>
  <si>
    <t xml:space="preserve">VTA 202009000015</t>
  </si>
  <si>
    <t xml:space="preserve">FAC 001-001-000000598</t>
  </si>
  <si>
    <t xml:space="preserve">Elaboración de chompas Pilsener. - PTO 202009000773_x005F_x000D_
Pedido # 5002684791_x005F_x000D_
Hoja de Entrada # 1010545538_x005F_x000D_
</t>
  </si>
  <si>
    <t xml:space="preserve">22/09/2020</t>
  </si>
  <si>
    <t xml:space="preserve">VTA 202009000020</t>
  </si>
  <si>
    <t xml:space="preserve">FAC 001-001-000000603</t>
  </si>
  <si>
    <t xml:space="preserve">Rueda de Prensa Barcelona Pilsener Unión Inmortal - PTO 202009000782_x005F_x000D_
Pedido#5002686907_x005F_x000D_
Hoja de entrada#1010569066</t>
  </si>
  <si>
    <t xml:space="preserve">01/10/2020</t>
  </si>
  <si>
    <t xml:space="preserve">VTA 202010000001</t>
  </si>
  <si>
    <t xml:space="preserve">FAC 001-001-000000605</t>
  </si>
  <si>
    <t xml:space="preserve">Adicionales Rueda de Prensa Unión Inmortal BSC &amp; CN  - PTO 202009000780_x005F_x000D_
PEDIDO #5002689757_x005F_x000D_
HOJA DE ENTRADA #1010592525</t>
  </si>
  <si>
    <t xml:space="preserve">13/10/2020</t>
  </si>
  <si>
    <t xml:space="preserve">VTA 202010000006</t>
  </si>
  <si>
    <t xml:space="preserve">FAC 001-001-000000610</t>
  </si>
  <si>
    <t xml:space="preserve">SALA DE LACTANCIA MUNICIPIO - PTO 202009000778</t>
  </si>
  <si>
    <t xml:space="preserve">VTA 202010000007</t>
  </si>
  <si>
    <t xml:space="preserve">FAC 001-001-000000611</t>
  </si>
  <si>
    <t xml:space="preserve">PERSONAL OCTUBRE  - PTO 202010000800</t>
  </si>
  <si>
    <t xml:space="preserve">VTA 202010000005</t>
  </si>
  <si>
    <t xml:space="preserve">FAC 001-001-000000609</t>
  </si>
  <si>
    <t xml:space="preserve">ARMADO KITS INTIMA  - PTO 202010000797</t>
  </si>
  <si>
    <t xml:space="preserve">VTA 202010000008</t>
  </si>
  <si>
    <t xml:space="preserve">FAC 001-001-000000612</t>
  </si>
  <si>
    <t xml:space="preserve">Camisetas Selección de Ecuador. - PTO 202009000788_x005F_x000D_
Pedido #5002695671_x005F_x000D_
Entrada de Servicio #1010613328</t>
  </si>
  <si>
    <t xml:space="preserve">23/10/2020</t>
  </si>
  <si>
    <t xml:space="preserve">VTA 202010000019</t>
  </si>
  <si>
    <t xml:space="preserve">FAC 001-001-000000624</t>
  </si>
  <si>
    <t xml:space="preserve">Revestimiento de mesas de avión de la selección - PTO 202010000791_x005F_x000D_
Pedido#5002696343_x005F_x000D_
Entrada de Servicio #1010634622</t>
  </si>
  <si>
    <t xml:space="preserve">VTA 202010000018</t>
  </si>
  <si>
    <t xml:space="preserve">FAC 001-001-000000623</t>
  </si>
  <si>
    <t xml:space="preserve">Activación partido Ecuador - PTO 202010000795_x005F_x000D_
Pedido#5002697125_x005F_x000D_
Entrada de Servicio#5002697125</t>
  </si>
  <si>
    <t xml:space="preserve">04/11/2020</t>
  </si>
  <si>
    <t xml:space="preserve">VTA 202011000002</t>
  </si>
  <si>
    <t xml:space="preserve">FAC 001-001-000000626</t>
  </si>
  <si>
    <t xml:space="preserve">Compra de camisetas de la Selección Ecuador - PTO 202010000790_x005F_x000D_
# Pedido 5002701312_x005F_x000D_
Hoja de Entrada 1010662107</t>
  </si>
  <si>
    <t xml:space="preserve">05/11/2020</t>
  </si>
  <si>
    <t xml:space="preserve">VTA 202011000004</t>
  </si>
  <si>
    <t xml:space="preserve">FAC 001-001-000000628</t>
  </si>
  <si>
    <t xml:space="preserve">0993106704001</t>
  </si>
  <si>
    <t xml:space="preserve">DENDA</t>
  </si>
  <si>
    <t xml:space="preserve">DECORACION PIAZZAS COMERCIALES: SAMBORONDON, VILLA CLUB, CIUDAD CELESTE, LA JOYA, CEIBOS Y MACHALA. - PTO 202010000812</t>
  </si>
  <si>
    <t xml:space="preserve">17/11/2020</t>
  </si>
  <si>
    <t xml:space="preserve">VTA 202011000026</t>
  </si>
  <si>
    <t xml:space="preserve">FAC 001-001-000000648</t>
  </si>
  <si>
    <t xml:space="preserve">Activaciones de partidos de Ecuaor - PTO 202011000829_x005F_x000D_
Pedido # 5002706197_x005F_x000D_
Hoja de entrada: # 1010687598</t>
  </si>
  <si>
    <t xml:space="preserve">VTA 202011000025</t>
  </si>
  <si>
    <t xml:space="preserve">FAC 001-001-000000647</t>
  </si>
  <si>
    <t xml:space="preserve">Revestimiento de bus de la Selección - PTO 202011000838_x005F_x000D_
Pedido # 5002706198_x005F_x000D_
Hoja de entrada: # 1010688920</t>
  </si>
  <si>
    <t xml:space="preserve">21/11/2020</t>
  </si>
  <si>
    <t xml:space="preserve">VTA 202011000028</t>
  </si>
  <si>
    <t xml:space="preserve">FAC 001-001-000000650</t>
  </si>
  <si>
    <t xml:space="preserve">Protectores faciales  con personajes - PTO 202010000818_x005F_x000D_
Pedido # 5002707845_x005F_x000D_
Hoja de entrada #1010697728</t>
  </si>
  <si>
    <t xml:space="preserve">VTA 202011000027</t>
  </si>
  <si>
    <t xml:space="preserve">FAC 001-001-000000649</t>
  </si>
  <si>
    <t xml:space="preserve">Compra de Uniformes de Barcelona - PTO 202011000819_x005F_x000D_
Pedido: # 5002708103_x005F_x000D_
Hoja de entrada #1010698961</t>
  </si>
  <si>
    <t xml:space="preserve">01/12/2020</t>
  </si>
  <si>
    <t xml:space="preserve">VTA 202012000003</t>
  </si>
  <si>
    <t xml:space="preserve">FAC 001-001-000000656</t>
  </si>
  <si>
    <t xml:space="preserve">Compra de camiseta - PTO 202010000807_x005F_x000D_
Pedido # 5002706482_x005F_x000D_
Hoja de entrada #1010688921</t>
  </si>
  <si>
    <t xml:space="preserve">VTA 202012000002</t>
  </si>
  <si>
    <t xml:space="preserve">FAC 001-001-000000655</t>
  </si>
  <si>
    <t xml:space="preserve">Alquiler de bodega desde febrero a diciembre 2020 para PIlsener - PTO 202011000830_x005F_x000D_
Pedido # 5002709376_x005F_x000D_
Hoja de entrada #1010725048</t>
  </si>
  <si>
    <t xml:space="preserve">04/12/2020</t>
  </si>
  <si>
    <t xml:space="preserve">VTA 202012000004</t>
  </si>
  <si>
    <t xml:space="preserve">FAC 001-001-000000657</t>
  </si>
  <si>
    <t xml:space="preserve">TRASLADO ELEMENTOS CN - PTO 202002000638_x005F_x000D_
Pedido # 5002646131_x005F_x000D_
Hoja de entrada # 1010727578</t>
  </si>
  <si>
    <t xml:space="preserve">10/12/2020</t>
  </si>
  <si>
    <t xml:space="preserve">VTA 202012000010</t>
  </si>
  <si>
    <t xml:space="preserve">FAC 001-001-000000663</t>
  </si>
  <si>
    <t xml:space="preserve">Retiro de vinil del Bus de la Selección - PTO 202011000848_x005F_x000D_
Hoja de entrada #1010740817_x005F_x000D_
Pedido #5002714371</t>
  </si>
  <si>
    <t xml:space="preserve">15/12/2020</t>
  </si>
  <si>
    <t xml:space="preserve">VTA 202012000019</t>
  </si>
  <si>
    <t xml:space="preserve">FAC 001-001-000000672</t>
  </si>
  <si>
    <t xml:space="preserve">Compra de obsequios para el Cuerpo Técnico de la Selección de Ecuador - PTO 202012000859_x005F_x000D_
Pedido: 5002716594_x005F_x000D_
Hoja de entrada: 1010756655</t>
  </si>
  <si>
    <t xml:space="preserve">2% Servicios</t>
  </si>
  <si>
    <t xml:space="preserve">06/01/2020</t>
  </si>
  <si>
    <t xml:space="preserve">VTA 202001000005</t>
  </si>
  <si>
    <t xml:space="preserve">FAC 001-001-000000459</t>
  </si>
  <si>
    <t xml:space="preserve">0990800707001</t>
  </si>
  <si>
    <t xml:space="preserve">BONAFIDE</t>
  </si>
  <si>
    <t xml:space="preserve">SERVICIO DE DECORACION EVENTO CORPORATIVO - NAVIDEÑO - PTO 201911000545</t>
  </si>
  <si>
    <t xml:space="preserve">VTA 202001000003</t>
  </si>
  <si>
    <t xml:space="preserve">FAC 001-001-000000457</t>
  </si>
  <si>
    <t xml:space="preserve">0990049459001</t>
  </si>
  <si>
    <t xml:space="preserve">BANCO GUAYAQUIL S.A.</t>
  </si>
  <si>
    <t xml:space="preserve">ACTIVACIÓN LADYMULTIMARKET - PTO 201912000565</t>
  </si>
  <si>
    <t xml:space="preserve">VTA 202001000004</t>
  </si>
  <si>
    <t xml:space="preserve">FAC 001-001-000000458</t>
  </si>
  <si>
    <t xml:space="preserve">INAUGURACIÓN OFICINA 9 PISO - PTO 201912000564</t>
  </si>
  <si>
    <t xml:space="preserve">VTA 202001000002</t>
  </si>
  <si>
    <t xml:space="preserve">FAC 001-001-000000456</t>
  </si>
  <si>
    <t xml:space="preserve">ESFERAS NAVIDEÑAS BANCO GUAYAQUIL - PTO 201912000574</t>
  </si>
  <si>
    <t xml:space="preserve">14/01/2020</t>
  </si>
  <si>
    <t xml:space="preserve">VTA 202001000007</t>
  </si>
  <si>
    <t xml:space="preserve">FAC 001-001-000000461</t>
  </si>
  <si>
    <t xml:space="preserve">1390012949001</t>
  </si>
  <si>
    <t xml:space="preserve">LA FABRIL S.A.</t>
  </si>
  <si>
    <t xml:space="preserve">Almacenamiento de elementos de marca  - PTO 201912000583</t>
  </si>
  <si>
    <t xml:space="preserve">VTA 202001000010</t>
  </si>
  <si>
    <t xml:space="preserve">FAC 001-001-000000464</t>
  </si>
  <si>
    <t xml:space="preserve">EVENTOS SOLCA GYE y UIO  - PTO 202001000602</t>
  </si>
  <si>
    <t xml:space="preserve">VTA 202001000008</t>
  </si>
  <si>
    <t xml:space="preserve">FAC 001-001-000000462</t>
  </si>
  <si>
    <t xml:space="preserve">PTO 202001000589; PTO 201912000582; PTO 201912000580</t>
  </si>
  <si>
    <t xml:space="preserve">VTA 202001000014</t>
  </si>
  <si>
    <t xml:space="preserve">FAC 001-001-000000468</t>
  </si>
  <si>
    <t xml:space="preserve">0968514210001</t>
  </si>
  <si>
    <t xml:space="preserve">BENEMERITO CUERPO DE BOMBEROS DE GUAYAQUIL</t>
  </si>
  <si>
    <t xml:space="preserve">SERVICIO DE GRUPO DE OBRAS TEATRALES PARA CAMPAÑA DE PREVENCION DEL BENEMERITO CUERPO DE BOMBEROS DE GUAYAQUIL A NIVEL ESCOLAR MES - MES DE DICIEMBRE 2019._x005F_x000D_
_x005F_x000D_
Forma de Pago: Transferencia $6.173.44 - PTO 202001000584</t>
  </si>
  <si>
    <t xml:space="preserve">VTA 202002000004</t>
  </si>
  <si>
    <t xml:space="preserve">FAC 001-001-000000476</t>
  </si>
  <si>
    <t xml:space="preserve">DESFILE DE TEMPORADA - PERLA SUAVIZANTE - PTO 202001000609</t>
  </si>
  <si>
    <t xml:space="preserve">VTA 202002000001</t>
  </si>
  <si>
    <t xml:space="preserve">FAC 001-001-000000473</t>
  </si>
  <si>
    <t xml:space="preserve">PRODUCTO PARA EXHIBICION  - PTO 202001000625</t>
  </si>
  <si>
    <t xml:space="preserve">VTA 202002000002</t>
  </si>
  <si>
    <t xml:space="preserve">FAC 001-001-000000474</t>
  </si>
  <si>
    <t xml:space="preserve">TECHO para JUEGOS SOLCA - PTO 202001000610</t>
  </si>
  <si>
    <t xml:space="preserve">VTA 202002000006</t>
  </si>
  <si>
    <t xml:space="preserve">FAC 001-001-000000478</t>
  </si>
  <si>
    <t xml:space="preserve">LANZAMIENTO SHOP SMALL - PTO 201911000554</t>
  </si>
  <si>
    <t xml:space="preserve">VTA 202002000007</t>
  </si>
  <si>
    <t xml:space="preserve">FAC 001-001-000000479</t>
  </si>
  <si>
    <t xml:space="preserve">COPA BRITANICA AMERICANA - PTO 201911000550</t>
  </si>
  <si>
    <t xml:space="preserve">VTA 202002000008</t>
  </si>
  <si>
    <t xml:space="preserve">FAC 001-001-000000480</t>
  </si>
  <si>
    <t xml:space="preserve">ADICIONALES LANZAMIENTO CADAVER EXQUISITO - PTO 201910000493</t>
  </si>
  <si>
    <t xml:space="preserve">VTA 202002000013</t>
  </si>
  <si>
    <t xml:space="preserve">FAC 001-001-000000485</t>
  </si>
  <si>
    <t xml:space="preserve">MOMMY CARE  - PTO 202001000613</t>
  </si>
  <si>
    <t xml:space="preserve">VTA 202002000010</t>
  </si>
  <si>
    <t xml:space="preserve">FAC 001-001-000000482</t>
  </si>
  <si>
    <t xml:space="preserve">PULGUERO QUITO PERLA  - PTO 202002000628</t>
  </si>
  <si>
    <t xml:space="preserve">VTA 202002000014</t>
  </si>
  <si>
    <t xml:space="preserve">FAC 001-001-000000486</t>
  </si>
  <si>
    <t xml:space="preserve">SERVICIO DE GRUPO DE OBRAS TEATRALES PARA CAMPAÑA DE PREVENCION DEL BENEMERITO CUERPO DE BOMBEROS DE GUAYAQUIL A NIVEL ESCOLAR MES - MES DE ENERO 2020._x005F_x000D_
_x005F_x000D_
Forma de Pago: Transferencia $2.136.96 - PTO 202002000630</t>
  </si>
  <si>
    <t xml:space="preserve">11/02/2020</t>
  </si>
  <si>
    <t xml:space="preserve">VTA 202002000015</t>
  </si>
  <si>
    <t xml:space="preserve">FAC 001-001-000000487</t>
  </si>
  <si>
    <t xml:space="preserve">Día Internacional Contra Cáncer Infantil Perla - PTO 202001000621</t>
  </si>
  <si>
    <t xml:space="preserve">VTA 202002000019</t>
  </si>
  <si>
    <t xml:space="preserve">FAC 001-001-000000491</t>
  </si>
  <si>
    <t xml:space="preserve">VIDEO SOLCA PERLA BEBE - PTO 202002000636</t>
  </si>
  <si>
    <t xml:space="preserve">VTA 202002000020</t>
  </si>
  <si>
    <t xml:space="preserve">FAC 001-001-000000492</t>
  </si>
  <si>
    <t xml:space="preserve">SAMPLING BOLSO PLAYERO SAMBO - PTO 202002000634</t>
  </si>
  <si>
    <t xml:space="preserve">VTA 202002000022</t>
  </si>
  <si>
    <t xml:space="preserve">FAC 001-001-000000494</t>
  </si>
  <si>
    <t xml:space="preserve">AFTER OFFICE EN MERCADO DEL RÍO - PTO 202002000640</t>
  </si>
  <si>
    <t xml:space="preserve">VTA 202002000021</t>
  </si>
  <si>
    <t xml:space="preserve">FAC 001-001-000000493</t>
  </si>
  <si>
    <t xml:space="preserve">ACTIVIDAD CINES DEPORTIVA - PTO 202001000605</t>
  </si>
  <si>
    <t xml:space="preserve">VTA 202002000016</t>
  </si>
  <si>
    <t xml:space="preserve">FAC 001-001-000000488</t>
  </si>
  <si>
    <t xml:space="preserve">personal promo MAXI VINOS  - PTO 202001000608</t>
  </si>
  <si>
    <t xml:space="preserve">14/02/2020</t>
  </si>
  <si>
    <t xml:space="preserve">VTA 202002000023</t>
  </si>
  <si>
    <t xml:space="preserve">FAC 001-001-000000495</t>
  </si>
  <si>
    <t xml:space="preserve">PORTASACHETS DE ACRÍLICO - PTO 202002000641</t>
  </si>
  <si>
    <t xml:space="preserve">18/02/2020</t>
  </si>
  <si>
    <t xml:space="preserve">VTA 202002000026</t>
  </si>
  <si>
    <t xml:space="preserve">FAC 001-001-000000498</t>
  </si>
  <si>
    <t xml:space="preserve">PTO 202002000635; PTO 202001000615</t>
  </si>
  <si>
    <t xml:space="preserve">VTA 202002000027</t>
  </si>
  <si>
    <t xml:space="preserve">FAC 001-001-000000499</t>
  </si>
  <si>
    <t xml:space="preserve">PTO 202002000629; PTO 202001000591</t>
  </si>
  <si>
    <t xml:space="preserve">VTA 202002000028</t>
  </si>
  <si>
    <t xml:space="preserve">FAC 001-001-000000500</t>
  </si>
  <si>
    <t xml:space="preserve">0990067279001</t>
  </si>
  <si>
    <t xml:space="preserve">MC CANN ERICKSON ECUADOR PUBLICIDAD S.A.					</t>
  </si>
  <si>
    <t xml:space="preserve">PRODUCCIÓN CAJAS NINACURO - PTO 202001000619</t>
  </si>
  <si>
    <t xml:space="preserve">VTA 202002000030</t>
  </si>
  <si>
    <t xml:space="preserve">FAC 001-001-000000502</t>
  </si>
  <si>
    <t xml:space="preserve">PTO 202002000643; PTO 202001000617</t>
  </si>
  <si>
    <t xml:space="preserve">27/02/2020</t>
  </si>
  <si>
    <t xml:space="preserve">VTA 202002000031</t>
  </si>
  <si>
    <t xml:space="preserve">FAC 001-001-000000503</t>
  </si>
  <si>
    <t xml:space="preserve">SERVICIO DE GRUPO DE OBRAS TEATRALES PARA CAMPAÑA DE PREVENCION DEL BENEMERITO CUERPO DE BOMBEROS DE GUAYAQUIL A NIVEL ESCOLAR MES - MES DE FEBRERO 2020._x005F_x000D_
_x005F_x000D_
Forma de Pago: Transferencia $474.88 - PTO 202002000656</t>
  </si>
  <si>
    <t xml:space="preserve">28/02/2020</t>
  </si>
  <si>
    <t xml:space="preserve">ASI 202002000002</t>
  </si>
  <si>
    <t xml:space="preserve">-</t>
  </si>
  <si>
    <t xml:space="preserve">PR VENTA SOUVENIRS FIESTA DINADEC</t>
  </si>
  <si>
    <t xml:space="preserve">VTA 202003000002</t>
  </si>
  <si>
    <t xml:space="preserve">FAC 001-001-000000505</t>
  </si>
  <si>
    <t xml:space="preserve">PTO 202002000655; PTO 202002000648; PTO 202002000642; PTO 202001000623; PTO 202001000622</t>
  </si>
  <si>
    <t xml:space="preserve">VTA 202003000005</t>
  </si>
  <si>
    <t xml:space="preserve">FAC 001-001-000000508</t>
  </si>
  <si>
    <t xml:space="preserve">TOTEM ROBERTO NOBOA - PTO 201912000572</t>
  </si>
  <si>
    <t xml:space="preserve">VTA 202003000008</t>
  </si>
  <si>
    <t xml:space="preserve">FAC 001-001-000000511</t>
  </si>
  <si>
    <t xml:space="preserve">DÍA DE LA MUJER SOLCA PERLA SUAVIZANTE - PTO 202003000670</t>
  </si>
  <si>
    <t xml:space="preserve">VTA 202003000007</t>
  </si>
  <si>
    <t xml:space="preserve">FAC 001-001-000000510</t>
  </si>
  <si>
    <t xml:space="preserve">FLOORGRAPHIC CHIKY PLACE  - PTO 202003000671</t>
  </si>
  <si>
    <t xml:space="preserve">VTA 202003000011</t>
  </si>
  <si>
    <t xml:space="preserve">FAC 001-001-000000514</t>
  </si>
  <si>
    <t xml:space="preserve">fundas y plegable Perla  - PTO 202002000651</t>
  </si>
  <si>
    <t xml:space="preserve">VTA 202003000017</t>
  </si>
  <si>
    <t xml:space="preserve">FAC 001-001-000000520</t>
  </si>
  <si>
    <t xml:space="preserve">LA GRAN CONEXIÓN PERLA BEBÉ - PTO 202003000673</t>
  </si>
  <si>
    <t xml:space="preserve">10/03/2020</t>
  </si>
  <si>
    <t xml:space="preserve">VTA 202003000012</t>
  </si>
  <si>
    <t xml:space="preserve">FAC 001-001-000000515</t>
  </si>
  <si>
    <t xml:space="preserve">ALQUILER BODEGAS ANUAL  - PTO 202003000663</t>
  </si>
  <si>
    <t xml:space="preserve">06/04/2020</t>
  </si>
  <si>
    <t xml:space="preserve">VTA 202004000001</t>
  </si>
  <si>
    <t xml:space="preserve">FAC 001-001-000000527</t>
  </si>
  <si>
    <t xml:space="preserve">IDENTIFICADORES PINGUINO  - PTO 202003000674</t>
  </si>
  <si>
    <t xml:space="preserve">13/04/2020</t>
  </si>
  <si>
    <t xml:space="preserve">VTA 202004000003</t>
  </si>
  <si>
    <t xml:space="preserve">FAC 001-001-000000530</t>
  </si>
  <si>
    <t xml:space="preserve">0992565152001</t>
  </si>
  <si>
    <t xml:space="preserve">LEVEL PRINT S.A.</t>
  </si>
  <si>
    <t xml:space="preserve">SG. FC. # 7496</t>
  </si>
  <si>
    <t xml:space="preserve">VTA 202004000004</t>
  </si>
  <si>
    <t xml:space="preserve">FAC 001-001-000000531</t>
  </si>
  <si>
    <t xml:space="preserve">SG. FC # 7568 LEVEL PRINT S.A.</t>
  </si>
  <si>
    <t xml:space="preserve">VTA 202005000004</t>
  </si>
  <si>
    <t xml:space="preserve">FAC 001-001-000000535</t>
  </si>
  <si>
    <t xml:space="preserve">BODEGAJE ELEMENTOS ABRIL  - PTO 202004000690</t>
  </si>
  <si>
    <t xml:space="preserve">VTA 202005000002</t>
  </si>
  <si>
    <t xml:space="preserve">FAC 001-001-000000533</t>
  </si>
  <si>
    <t xml:space="preserve">ACTIVIDAD SER FELIZ DIA DEL NIÑO - PTO 202004000692</t>
  </si>
  <si>
    <t xml:space="preserve">VTA 202005000003</t>
  </si>
  <si>
    <t xml:space="preserve">FAC 001-001-000000534</t>
  </si>
  <si>
    <t xml:space="preserve">BODEGAJE elementos de marca MAYO  - PTO 202004000691</t>
  </si>
  <si>
    <t xml:space="preserve">VTA 202005000005</t>
  </si>
  <si>
    <t xml:space="preserve">FAC 001-001-000000536</t>
  </si>
  <si>
    <t xml:space="preserve">Bodegaje elementos marca MARZO  - PTO 202004000689</t>
  </si>
  <si>
    <t xml:space="preserve">VTA 202005000001</t>
  </si>
  <si>
    <t xml:space="preserve">FAC 001-001-000000532</t>
  </si>
  <si>
    <t xml:space="preserve">AUSPICIO FUNDACION SER FELIZ  - PTO 202004000695</t>
  </si>
  <si>
    <t xml:space="preserve">05/05/2020</t>
  </si>
  <si>
    <t xml:space="preserve">VTA 202005000009</t>
  </si>
  <si>
    <t xml:space="preserve">FAC 001-001-000000540</t>
  </si>
  <si>
    <t xml:space="preserve">Actividades infantiles en casa - PTO 202004000696</t>
  </si>
  <si>
    <t xml:space="preserve">VTA 202005000008</t>
  </si>
  <si>
    <t xml:space="preserve">FAC 001-001-000000539</t>
  </si>
  <si>
    <t xml:space="preserve">CARTUCHERAS PERLA  - PTO 202005000698</t>
  </si>
  <si>
    <t xml:space="preserve">VTA 202005000012</t>
  </si>
  <si>
    <t xml:space="preserve">FAC 001-001-000000543</t>
  </si>
  <si>
    <t xml:space="preserve">MASCARAS INFANTILES  - PTO 202005000699</t>
  </si>
  <si>
    <t xml:space="preserve">VTA 202005000013</t>
  </si>
  <si>
    <t xml:space="preserve">FAC 001-001-000000544</t>
  </si>
  <si>
    <t xml:space="preserve">PLAN HOSPITALES  - PTO 202005000700</t>
  </si>
  <si>
    <t xml:space="preserve">VTA 202005000015</t>
  </si>
  <si>
    <t xml:space="preserve">FAC 001-001-000000546</t>
  </si>
  <si>
    <t xml:space="preserve">ROLL UP ALIANZA EMPRENDEDORES COMUNITARIOS - PTO 202003000677</t>
  </si>
  <si>
    <t xml:space="preserve">18/05/2020</t>
  </si>
  <si>
    <t xml:space="preserve">VTA 202005000016</t>
  </si>
  <si>
    <t xml:space="preserve">FAC 001-001-000000547</t>
  </si>
  <si>
    <t xml:space="preserve">Manualidades adicionales  - PTO 202005000703</t>
  </si>
  <si>
    <t xml:space="preserve">05/06/2020</t>
  </si>
  <si>
    <t xml:space="preserve">VTA 202006000002</t>
  </si>
  <si>
    <t xml:space="preserve">FAC 001-001-000000549</t>
  </si>
  <si>
    <t xml:space="preserve">Adicional Evento Cada Vez Mas Cerca_x005F_x000D_
_x005F_x000D_
Solicitud #121386 - PTO 202006000712</t>
  </si>
  <si>
    <t xml:space="preserve">VTA 202006000001</t>
  </si>
  <si>
    <t xml:space="preserve">FAC 001-001-000000548</t>
  </si>
  <si>
    <t xml:space="preserve">Unificación de bodegas BG  - PTO 202005000704_x005F_x000D_
_x005F_x000D_
Solicitud #121250.</t>
  </si>
  <si>
    <t xml:space="preserve">16/06/2020</t>
  </si>
  <si>
    <t xml:space="preserve">VTA 202006000003</t>
  </si>
  <si>
    <t xml:space="preserve">FAC 001-001-000000550</t>
  </si>
  <si>
    <t xml:space="preserve">PTO 202006000714; PTO 202005000709; PTO 202005000708; PTO 202005000707; PTO 202005000706; PTO 202005000705; PTO 202003000683</t>
  </si>
  <si>
    <t xml:space="preserve">VTA 202007000002</t>
  </si>
  <si>
    <t xml:space="preserve">FAC 001-001-000000552</t>
  </si>
  <si>
    <t xml:space="preserve">Distribución de muestras para donación   - PTO 202006000711</t>
  </si>
  <si>
    <t xml:space="preserve">VTA 202007000001</t>
  </si>
  <si>
    <t xml:space="preserve">FAC 001-001-000000551</t>
  </si>
  <si>
    <t xml:space="preserve">Fotografias de producto - PTO 202006000721</t>
  </si>
  <si>
    <t xml:space="preserve">06/07/2020</t>
  </si>
  <si>
    <t xml:space="preserve">VTA 202007000006</t>
  </si>
  <si>
    <t xml:space="preserve">FAC 001-001-000000556</t>
  </si>
  <si>
    <t xml:space="preserve">Promotoras para activación en Supermaxi  - PTO 202001000586_x005F_x000D_
 SG Solicitud # 120141</t>
  </si>
  <si>
    <t xml:space="preserve">VTA 202007000008</t>
  </si>
  <si>
    <t xml:space="preserve">FAC 001-001-000000558</t>
  </si>
  <si>
    <t xml:space="preserve">Almacenamiento mes de junio - PTO 202007000725</t>
  </si>
  <si>
    <t xml:space="preserve">VTA 202007000009</t>
  </si>
  <si>
    <t xml:space="preserve">FAC 001-001-000000559</t>
  </si>
  <si>
    <t xml:space="preserve">ENVIO REGALOS A PROVINCIAS  - PTO 202007000724</t>
  </si>
  <si>
    <t xml:space="preserve">VTA 202007000007</t>
  </si>
  <si>
    <t xml:space="preserve">FAC 001-001-000000557</t>
  </si>
  <si>
    <t xml:space="preserve">Almacenamiento elementos julio - PTO 202007000726</t>
  </si>
  <si>
    <t xml:space="preserve">20/07/2020</t>
  </si>
  <si>
    <t xml:space="preserve">VTA 202007000010</t>
  </si>
  <si>
    <t xml:space="preserve">FAC 001-001-000000560</t>
  </si>
  <si>
    <t xml:space="preserve">1792083354001</t>
  </si>
  <si>
    <t xml:space="preserve">PROTISA ECUADOR</t>
  </si>
  <si>
    <t xml:space="preserve">Cajas dummys  - PTO 202006000715_x005F_x000D_
OC: 4901847652_x005F_x000D_
HAS 1012774797</t>
  </si>
  <si>
    <t xml:space="preserve">VTA 202008000003</t>
  </si>
  <si>
    <t xml:space="preserve">FAC 001-001-000000563</t>
  </si>
  <si>
    <t xml:space="preserve">Entrega urgente ganadores VIA LACTEA  - PTO 202007000742</t>
  </si>
  <si>
    <t xml:space="preserve">VTA 202008000007</t>
  </si>
  <si>
    <t xml:space="preserve">FAC 001-001-000000567</t>
  </si>
  <si>
    <t xml:space="preserve">Auspicio Fundación AGOSTO  - PTO 202007000736</t>
  </si>
  <si>
    <t xml:space="preserve">VTA 202008000009</t>
  </si>
  <si>
    <t xml:space="preserve">FAC 001-001-000000569</t>
  </si>
  <si>
    <t xml:space="preserve">Armado de portasachets - PTO 202007000734</t>
  </si>
  <si>
    <t xml:space="preserve">VTA 202008000006</t>
  </si>
  <si>
    <t xml:space="preserve">FAC 001-001-000000566</t>
  </si>
  <si>
    <t xml:space="preserve">actividad SER FELIZ AGOSTO  - PTO 202007000737</t>
  </si>
  <si>
    <t xml:space="preserve">VTA 202008000005</t>
  </si>
  <si>
    <t xml:space="preserve">FAC 001-001-000000565</t>
  </si>
  <si>
    <t xml:space="preserve">Entrega de premios a influencers  - PTO 202007000738</t>
  </si>
  <si>
    <t xml:space="preserve">VTA 202008000010</t>
  </si>
  <si>
    <t xml:space="preserve">FAC 001-001-000000570</t>
  </si>
  <si>
    <t xml:space="preserve">PORTASACHETS PROMO PERLA SUAVIZANTE  - PTO 202007000733</t>
  </si>
  <si>
    <t xml:space="preserve">VTA 202008000012</t>
  </si>
  <si>
    <t xml:space="preserve">FAC 001-001-000000572</t>
  </si>
  <si>
    <t xml:space="preserve">almacenamiento mes de agosto  - PTO 202008000747</t>
  </si>
  <si>
    <t xml:space="preserve">11/08/2020</t>
  </si>
  <si>
    <t xml:space="preserve">VTA 202008000018</t>
  </si>
  <si>
    <t xml:space="preserve">FAC 001-001-000000578</t>
  </si>
  <si>
    <t xml:space="preserve">Torneo de tennis en Ballenita _x005F_x000D_
Solicitud#123460  - PTO 202007000745</t>
  </si>
  <si>
    <t xml:space="preserve">06/09/2020</t>
  </si>
  <si>
    <t xml:space="preserve">VTA 202009000002</t>
  </si>
  <si>
    <t xml:space="preserve">FAC 001-001-000000585</t>
  </si>
  <si>
    <t xml:space="preserve">PTO 202008000761; PTO 202008000754; PTO 202008000749; PTO 202007000731</t>
  </si>
  <si>
    <t xml:space="preserve">VTA 202009000009</t>
  </si>
  <si>
    <t xml:space="preserve">FAC 001-001-000000592</t>
  </si>
  <si>
    <t xml:space="preserve">Envíos premios con productos  - PTO 202008000760</t>
  </si>
  <si>
    <t xml:space="preserve">VTA 202009000005</t>
  </si>
  <si>
    <t xml:space="preserve">FAC 001-001-000000588</t>
  </si>
  <si>
    <t xml:space="preserve">Almacenamiento Septiembre  - PTO 202008000770</t>
  </si>
  <si>
    <t xml:space="preserve">VTA 202009000010</t>
  </si>
  <si>
    <t xml:space="preserve">FAC 001-001-000000593</t>
  </si>
  <si>
    <t xml:space="preserve">kits de prensa - PTO 202008000756</t>
  </si>
  <si>
    <t xml:space="preserve">VTA 202009000011</t>
  </si>
  <si>
    <t xml:space="preserve">FAC 001-001-000000594</t>
  </si>
  <si>
    <t xml:space="preserve">Elementos foto corporativa - PTO 202008000755</t>
  </si>
  <si>
    <t xml:space="preserve">VTA 202009000003</t>
  </si>
  <si>
    <t xml:space="preserve">FAC 001-001-000000586</t>
  </si>
  <si>
    <t xml:space="preserve">Etiquetas A4 promoción  - PTO 202009000776</t>
  </si>
  <si>
    <t xml:space="preserve">08/09/2020</t>
  </si>
  <si>
    <t xml:space="preserve">VTA 202009000014</t>
  </si>
  <si>
    <t xml:space="preserve">FAC 001-001-000000597</t>
  </si>
  <si>
    <t xml:space="preserve">ENTREGAS PERLA SUAVIZANTE  - PTO 202008000766</t>
  </si>
  <si>
    <t xml:space="preserve">14/09/2020</t>
  </si>
  <si>
    <t xml:space="preserve">VTA 202009000017</t>
  </si>
  <si>
    <t xml:space="preserve">FAC 001-001-000000600</t>
  </si>
  <si>
    <t xml:space="preserve">cajas kits de venta Jolly (cartulina con base dura y cama) - PTO 202007000740</t>
  </si>
  <si>
    <t xml:space="preserve">VTA 202009000016</t>
  </si>
  <si>
    <t xml:space="preserve">FAC 001-001-000000599</t>
  </si>
  <si>
    <t xml:space="preserve">kits de influencers - PTO 202008000757</t>
  </si>
  <si>
    <t xml:space="preserve">15/09/2020</t>
  </si>
  <si>
    <t xml:space="preserve">VTA 202009000018</t>
  </si>
  <si>
    <t xml:space="preserve">FAC 001-001-000000601</t>
  </si>
  <si>
    <t xml:space="preserve">PROMOS SEPTIEMBRE  - PTO 202008000771</t>
  </si>
  <si>
    <t xml:space="preserve">17/09/2020</t>
  </si>
  <si>
    <t xml:space="preserve">VTA 202009000019</t>
  </si>
  <si>
    <t xml:space="preserve">FAC 001-001-000000602</t>
  </si>
  <si>
    <t xml:space="preserve">piezas adicionales Snicker - PTO 202008000765</t>
  </si>
  <si>
    <t xml:space="preserve">24/09/2020</t>
  </si>
  <si>
    <t xml:space="preserve">VTA 202009000021</t>
  </si>
  <si>
    <t xml:space="preserve">FAC 001-001-000000604</t>
  </si>
  <si>
    <t xml:space="preserve">0910966407001</t>
  </si>
  <si>
    <t xml:space="preserve">BADITH YAMIL HANNA CONTRERAS</t>
  </si>
  <si>
    <t xml:space="preserve">FC 604 BADITH HANNA SF FC 29428</t>
  </si>
  <si>
    <t xml:space="preserve">VTA 202010000002</t>
  </si>
  <si>
    <t xml:space="preserve">FAC 001-001-000000606</t>
  </si>
  <si>
    <t xml:space="preserve">Concierto Ceci Juno Parque Historico - PTO 202009000781_x005F_x000D_
Solicitud#125167</t>
  </si>
  <si>
    <t xml:space="preserve">VTA 202010000004</t>
  </si>
  <si>
    <t xml:space="preserve">FAC 001-001-000000608</t>
  </si>
  <si>
    <t xml:space="preserve">ENTREGA DE PREMIOS SEPTIEMBRE - PTO 202010000798</t>
  </si>
  <si>
    <t xml:space="preserve">VTA 202010000003</t>
  </si>
  <si>
    <t xml:space="preserve">FAC 001-001-000000607</t>
  </si>
  <si>
    <t xml:space="preserve">Almacenamiento Octubre  - PTO 202010000799</t>
  </si>
  <si>
    <t xml:space="preserve">VTA 202010000010</t>
  </si>
  <si>
    <t xml:space="preserve">FAC 001-001-000000614</t>
  </si>
  <si>
    <t xml:space="preserve">ACTIVACION PINGUINO BICENTENARIO - PTO 202009000784</t>
  </si>
  <si>
    <t xml:space="preserve">VTA 202010000009</t>
  </si>
  <si>
    <t xml:space="preserve">FAC 001-001-000000613</t>
  </si>
  <si>
    <t xml:space="preserve">PTO 202009000787; PTO 202009000783</t>
  </si>
  <si>
    <t xml:space="preserve">16/10/2020</t>
  </si>
  <si>
    <t xml:space="preserve">VTA 202010000011</t>
  </si>
  <si>
    <t xml:space="preserve">FAC 001-001-000000615</t>
  </si>
  <si>
    <t xml:space="preserve">AFICHE BICENTENARIO - PTO 202010000793</t>
  </si>
  <si>
    <t xml:space="preserve">19/10/2020</t>
  </si>
  <si>
    <t xml:space="preserve">VTA 202010000014</t>
  </si>
  <si>
    <t xml:space="preserve">FAC 001-001-000000618</t>
  </si>
  <si>
    <t xml:space="preserve">Toma de fotos productos  - PTO 202010000806</t>
  </si>
  <si>
    <t xml:space="preserve">VTA 202010000015</t>
  </si>
  <si>
    <t xml:space="preserve">FAC 001-001-000000619</t>
  </si>
  <si>
    <t xml:space="preserve">TOMAS DE FOTOS PRODUCTOS VARIOS - PTO 202010000805</t>
  </si>
  <si>
    <t xml:space="preserve">VTA 202010000012</t>
  </si>
  <si>
    <t xml:space="preserve">FAC 001-001-000000616</t>
  </si>
  <si>
    <t xml:space="preserve">Adaptacion afiche caballete a rayo - PTO 202010000809</t>
  </si>
  <si>
    <t xml:space="preserve">VTA 202010000013</t>
  </si>
  <si>
    <t xml:space="preserve">FAC 001-001-000000617</t>
  </si>
  <si>
    <t xml:space="preserve">Promo mascarillas - PTO 202010000801</t>
  </si>
  <si>
    <t xml:space="preserve">21/10/2020</t>
  </si>
  <si>
    <t xml:space="preserve">VTA 202010000017</t>
  </si>
  <si>
    <t xml:space="preserve">FAC 001-001-000000622</t>
  </si>
  <si>
    <t xml:space="preserve">ACTIVACION FERIA RAICES_x005F_x000D_
OC#4901894365_x005F_x000D_
HAS 1013237559  - PTO 202009000779</t>
  </si>
  <si>
    <t xml:space="preserve">VTA 202010000016</t>
  </si>
  <si>
    <t xml:space="preserve">FAC 001-001-000000621</t>
  </si>
  <si>
    <t xml:space="preserve">VOLANTES FERIA_x005F_x000D_
OC#4901894365_x005F_x000D_
HAS 1013237554 - PTO 202010000796</t>
  </si>
  <si>
    <t xml:space="preserve">VTA 202011000001</t>
  </si>
  <si>
    <t xml:space="preserve">FAC 001-001-000000625</t>
  </si>
  <si>
    <t xml:space="preserve">GANADOR TODOS SOMOS ESPERANZITA  - PTO 202010000803</t>
  </si>
  <si>
    <t xml:space="preserve">VTA 202011000003</t>
  </si>
  <si>
    <t xml:space="preserve">FAC 001-001-000000627</t>
  </si>
  <si>
    <t xml:space="preserve">PTO 202010000804; PTO 202009000777</t>
  </si>
  <si>
    <t xml:space="preserve">06/11/2020</t>
  </si>
  <si>
    <t xml:space="preserve">VTA 202011000010</t>
  </si>
  <si>
    <t xml:space="preserve">FAC 001-001-000000634</t>
  </si>
  <si>
    <t xml:space="preserve">Entregas premios Effie - PTO 202010000814</t>
  </si>
  <si>
    <t xml:space="preserve">VTA 202011000007</t>
  </si>
  <si>
    <t xml:space="preserve">FAC 001-001-000000631</t>
  </si>
  <si>
    <t xml:space="preserve">DEVOLUCION POR CIERRE DE BODEGA - PTO 202011000824</t>
  </si>
  <si>
    <t xml:space="preserve">VTA 202011000005</t>
  </si>
  <si>
    <t xml:space="preserve">FAC 001-001-000000629</t>
  </si>
  <si>
    <t xml:space="preserve">Personal noviembre cabina Malecón  - PTO 202011000821</t>
  </si>
  <si>
    <t xml:space="preserve">VTA 202011000009</t>
  </si>
  <si>
    <t xml:space="preserve">FAC 001-001-000000633</t>
  </si>
  <si>
    <t xml:space="preserve">ENTREGA CANASTA LAVATODO - PTO 202011000822</t>
  </si>
  <si>
    <t xml:space="preserve">VTA 202011000008</t>
  </si>
  <si>
    <t xml:space="preserve">FAC 001-001-000000632</t>
  </si>
  <si>
    <t xml:space="preserve">ENTREGA Y ARMADO DE KITS ALMOHADAS - PTO 202011000823</t>
  </si>
  <si>
    <t xml:space="preserve">VTA 202011000012</t>
  </si>
  <si>
    <t xml:space="preserve">FAC 001-001-000000636</t>
  </si>
  <si>
    <t xml:space="preserve">HELADOS VARIOS  - PTO 202010000815</t>
  </si>
  <si>
    <t xml:space="preserve">VTA 202011000011</t>
  </si>
  <si>
    <t xml:space="preserve">FAC 001-001-000000635</t>
  </si>
  <si>
    <t xml:space="preserve">PTO 202010000802; PTO 202010000789</t>
  </si>
  <si>
    <t xml:space="preserve">VTA 202011000006</t>
  </si>
  <si>
    <t xml:space="preserve">FAC 001-001-000000630</t>
  </si>
  <si>
    <t xml:space="preserve">Activación campaña PADRES 3 - PTO 202009000774</t>
  </si>
  <si>
    <t xml:space="preserve">09/11/2020</t>
  </si>
  <si>
    <t xml:space="preserve">VTA 202011000015</t>
  </si>
  <si>
    <t xml:space="preserve">FAC 001-001-000000637</t>
  </si>
  <si>
    <t xml:space="preserve">ENTREGA GANADORES JULIO - PTO 202008000768</t>
  </si>
  <si>
    <t xml:space="preserve">VTA 202011000016</t>
  </si>
  <si>
    <t xml:space="preserve">FAC 001-001-000000638</t>
  </si>
  <si>
    <t xml:space="preserve">KITS LANZAMIENTO PROACTIVE  - PTO 202008000764</t>
  </si>
  <si>
    <t xml:space="preserve">VTA 202011000017</t>
  </si>
  <si>
    <t xml:space="preserve">FAC 001-001-000000639</t>
  </si>
  <si>
    <t xml:space="preserve">HELADERIAS HALLOWEEN  - PTO 202010000808</t>
  </si>
  <si>
    <t xml:space="preserve">11/11/2020</t>
  </si>
  <si>
    <t xml:space="preserve">VTA 202011000019</t>
  </si>
  <si>
    <t xml:space="preserve">FAC 001-001-000000641</t>
  </si>
  <si>
    <t xml:space="preserve">TARJETAS NUEVAS NAVIDAD JOLLY - PTO 202010000794</t>
  </si>
  <si>
    <t xml:space="preserve">13/11/2020</t>
  </si>
  <si>
    <t xml:space="preserve">VTA 202011000020</t>
  </si>
  <si>
    <t xml:space="preserve">FAC 001-001-000000642</t>
  </si>
  <si>
    <t xml:space="preserve">Evento Reconocimiento Banco Guayaquil - PTO 202010000813</t>
  </si>
  <si>
    <t xml:space="preserve">15/11/2020</t>
  </si>
  <si>
    <t xml:space="preserve">VTA 202011000022</t>
  </si>
  <si>
    <t xml:space="preserve">FAC 001-001-000000644</t>
  </si>
  <si>
    <t xml:space="preserve">Revestimiento de totems - PTO 202011000840</t>
  </si>
  <si>
    <t xml:space="preserve">VTA 202011000021</t>
  </si>
  <si>
    <t xml:space="preserve">FAC 001-001-000000643</t>
  </si>
  <si>
    <t xml:space="preserve">Visibilidad en locales de Sony Black Friday - PTO 202011000841</t>
  </si>
  <si>
    <t xml:space="preserve">VTA 202011000024</t>
  </si>
  <si>
    <t xml:space="preserve">FAC 001-001-000000646</t>
  </si>
  <si>
    <t xml:space="preserve">PTO 202011000834; PTO 202011000833</t>
  </si>
  <si>
    <t xml:space="preserve">26/11/2020</t>
  </si>
  <si>
    <t xml:space="preserve">VTA 202011000030</t>
  </si>
  <si>
    <t xml:space="preserve">FAC 001-001-000000653</t>
  </si>
  <si>
    <t xml:space="preserve">Visibilidad Mini Cooper - PTO 202011000842</t>
  </si>
  <si>
    <t xml:space="preserve">VTA 202011000029</t>
  </si>
  <si>
    <t xml:space="preserve">FAC 001-001-000000652</t>
  </si>
  <si>
    <t xml:space="preserve">Proyecto Visibilidad Roma 2020 - PTO 202011000825</t>
  </si>
  <si>
    <t xml:space="preserve">VTA 202012000001</t>
  </si>
  <si>
    <t xml:space="preserve">FAC 001-001-000000654</t>
  </si>
  <si>
    <t xml:space="preserve">PTO 202011000835; PTO 202011000831; PTO 202011000828</t>
  </si>
  <si>
    <t xml:space="preserve">05/12/2020</t>
  </si>
  <si>
    <t xml:space="preserve">VTA 202012000008</t>
  </si>
  <si>
    <t xml:space="preserve">FAC 001-001-000000661</t>
  </si>
  <si>
    <t xml:space="preserve">Medallas y trofeo para torneo fútbol Torremar - PTO 202012000852_x005F_x000D_
Solicitud # 128113_x005F_x000D_
</t>
  </si>
  <si>
    <t xml:space="preserve">VTA 202012000007</t>
  </si>
  <si>
    <t xml:space="preserve">FAC 001-001-000000660</t>
  </si>
  <si>
    <t xml:space="preserve">Evento Tennis Club Samborondón - PTO 202012000853_x005F_x000D_
# de solicitud 128114</t>
  </si>
  <si>
    <t xml:space="preserve">VTA 202012000006</t>
  </si>
  <si>
    <t xml:space="preserve">FAC 001-001-000000659</t>
  </si>
  <si>
    <t xml:space="preserve">KITS VILEDA - PTO 202011000837</t>
  </si>
  <si>
    <t xml:space="preserve">08/12/2020</t>
  </si>
  <si>
    <t xml:space="preserve">VTA 202012000009</t>
  </si>
  <si>
    <t xml:space="preserve">FAC 001-001-000000662</t>
  </si>
  <si>
    <t xml:space="preserve">PTO 202011000844; PTO 202011000832; PTO 202011000820</t>
  </si>
  <si>
    <t xml:space="preserve">VTA 202012000011</t>
  </si>
  <si>
    <t xml:space="preserve">FAC 001-001-000000664</t>
  </si>
  <si>
    <t xml:space="preserve">Montaje Tennis Club Samborondon por 7 días - PTO 202012000862_x005F_x000D_
Solicitud #128550</t>
  </si>
  <si>
    <t xml:space="preserve">14/12/2020</t>
  </si>
  <si>
    <t xml:space="preserve">VTA 202012000012</t>
  </si>
  <si>
    <t xml:space="preserve">FAC 001-001-000000665</t>
  </si>
  <si>
    <t xml:space="preserve">ENTREGA FUNDACION  - PTO 202012000869</t>
  </si>
  <si>
    <t xml:space="preserve">VTA 202012000016</t>
  </si>
  <si>
    <t xml:space="preserve">FAC 001-001-000000669</t>
  </si>
  <si>
    <t xml:space="preserve">Envíos nacional y gye premios - PTO 202012000858</t>
  </si>
  <si>
    <t xml:space="preserve">VTA 202012000017</t>
  </si>
  <si>
    <t xml:space="preserve">FAC 001-001-000000670</t>
  </si>
  <si>
    <t xml:space="preserve">KITS NINACURO SIEMBRA - PTO 202011000836</t>
  </si>
  <si>
    <t xml:space="preserve">VTA 202012000014</t>
  </si>
  <si>
    <t xml:space="preserve">FAC 001-001-000000667</t>
  </si>
  <si>
    <t xml:space="preserve">Entrega de premios ganadores NAVIDAD - PTO 202012000867</t>
  </si>
  <si>
    <t xml:space="preserve">VTA 202012000013</t>
  </si>
  <si>
    <t xml:space="preserve">FAC 001-001-000000666</t>
  </si>
  <si>
    <t xml:space="preserve">Entrega de premios a ganadores GYE  - PTO 202012000868</t>
  </si>
  <si>
    <t xml:space="preserve">VTA 202012000015</t>
  </si>
  <si>
    <t xml:space="preserve">FAC 001-001-000000668</t>
  </si>
  <si>
    <t xml:space="preserve">KITS NAPPIS INFLUENCERS - PTO 202012000866</t>
  </si>
  <si>
    <t xml:space="preserve">VTA 202012000021</t>
  </si>
  <si>
    <t xml:space="preserve">FAC 001-001-000000674</t>
  </si>
  <si>
    <t xml:space="preserve">Permisos Ecovia QUito - PTO 202011000851</t>
  </si>
  <si>
    <t xml:space="preserve">VTA 202012000020</t>
  </si>
  <si>
    <t xml:space="preserve">FAC 001-001-000000673</t>
  </si>
  <si>
    <t xml:space="preserve">Iluminación carro vitrina Exhibición Mini Cooper - PTO 202012000861</t>
  </si>
  <si>
    <t xml:space="preserve">VTA 202012000018</t>
  </si>
  <si>
    <t xml:space="preserve">FAC 001-001-000000671</t>
  </si>
  <si>
    <t xml:space="preserve">PERSONAL DICIEMBRE NUEVO FORMATO - PTO 202012000856</t>
  </si>
  <si>
    <t xml:space="preserve">16/12/2020</t>
  </si>
  <si>
    <t xml:space="preserve">VTA 202012000022</t>
  </si>
  <si>
    <t xml:space="preserve">FAC 001-001-000000675</t>
  </si>
  <si>
    <t xml:space="preserve">PTO 202012000865; PTO 202012000855</t>
  </si>
  <si>
    <t xml:space="preserve">18/12/2020</t>
  </si>
  <si>
    <t xml:space="preserve">VTA 202012000023</t>
  </si>
  <si>
    <t xml:space="preserve">FAC 001-001-000000676</t>
  </si>
  <si>
    <t xml:space="preserve">Entrega ganadores ALBERTO SOLER - PTO 202012000871</t>
  </si>
  <si>
    <t xml:space="preserve">VTA 202012000025</t>
  </si>
  <si>
    <t xml:space="preserve">FAC 001-001-000000678</t>
  </si>
  <si>
    <t xml:space="preserve">Envio adicional ganadores navidad - PTO 202012000872</t>
  </si>
  <si>
    <t xml:space="preserve">VTA 202012000024</t>
  </si>
  <si>
    <t xml:space="preserve">FAC 001-001-000000677</t>
  </si>
  <si>
    <t xml:space="preserve">ARTES CONGELADOR NAVIDAD MAGNUM  - PTO 202012000854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</si>
</sst>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\ %"/>
    <numFmt numFmtId="166" formatCode="@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  <numFmt numFmtId="174" formatCode="_(* #,##0_);_(* \(#,##0\);_(* \-??_);_(@_)"/>
    <numFmt numFmtId="175" formatCode="#,##0.00"/>
  </numFmts>
  <fonts count="3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Liberation Sans1"/>
      <family val="0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7F7F7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0"/>
      <color rgb="FF000000"/>
      <name val="Century Gothic"/>
      <family val="2"/>
      <charset val="1"/>
    </font>
    <font>
      <b val="true"/>
      <u val="single"/>
      <sz val="11"/>
      <color rgb="FF000000"/>
      <name val="Liberation Sans1"/>
      <family val="0"/>
      <charset val="1"/>
    </font>
    <font>
      <b val="true"/>
      <sz val="11"/>
      <color rgb="FF000000"/>
      <name val="Liberation Sans1"/>
      <family val="0"/>
      <charset val="1"/>
    </font>
    <font>
      <sz val="10"/>
      <color rgb="FF000000"/>
      <name val="Arial1"/>
      <family val="0"/>
      <charset val="1"/>
    </font>
    <font>
      <sz val="9"/>
      <color rgb="FF000000"/>
      <name val="Liberation Sans1"/>
      <family val="0"/>
      <charset val="1"/>
    </font>
    <font>
      <sz val="9"/>
      <color rgb="FF000000"/>
      <name val="Arial1"/>
      <family val="0"/>
      <charset val="1"/>
    </font>
    <font>
      <b val="true"/>
      <sz val="9"/>
      <color rgb="FF000000"/>
      <name val="Liberation Sans1"/>
      <family val="0"/>
      <charset val="1"/>
    </font>
    <font>
      <b val="true"/>
      <sz val="11"/>
      <color rgb="FF000000"/>
      <name val="Arial1"/>
      <family val="0"/>
      <charset val="1"/>
    </font>
    <font>
      <b val="true"/>
      <sz val="22"/>
      <color rgb="FF000000"/>
      <name val="Broadway"/>
      <family val="2"/>
      <charset val="1"/>
    </font>
    <font>
      <b val="true"/>
      <sz val="12"/>
      <color rgb="FF000000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C2E0AE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C2E0AE"/>
        <bgColor rgb="FFDDDDD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8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8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9" borderId="1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3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20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0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20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6" fontId="2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0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0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3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0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5" fillId="0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1" borderId="6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9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1" borderId="4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11" borderId="9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2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3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3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0" fillId="12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3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2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1" fillId="0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12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3" xfId="3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3" fillId="13" borderId="3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0" borderId="3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3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21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7" fillId="0" borderId="0" xfId="3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33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rmal 2" xfId="33"/>
    <cellStyle name="Normal 3" xfId="34"/>
    <cellStyle name="Note 17" xfId="35"/>
    <cellStyle name="Status 18" xfId="36"/>
    <cellStyle name="Text 19" xfId="37"/>
    <cellStyle name="Texto explicativo" xfId="38"/>
    <cellStyle name="Warning 20" xfId="39"/>
  </cellStyles>
  <dxfs count="2">
    <dxf>
      <font>
        <name val="Arial"/>
        <charset val="1"/>
        <family val="0"/>
        <b val="0"/>
        <i val="0"/>
        <strike val="0"/>
        <outline val="0"/>
        <shadow val="0"/>
        <color rgb="FF9C0006"/>
        <sz val="11"/>
        <u val="none"/>
      </font>
      <numFmt numFmtId="164" formatCode="General"/>
      <fill>
        <patternFill>
          <bgColor rgb="FFFFC7CE"/>
        </patternFill>
      </fill>
    </dxf>
    <dxf>
      <font>
        <name val="Arial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66600</xdr:colOff>
      <xdr:row>7</xdr:row>
      <xdr:rowOff>9360</xdr:rowOff>
    </xdr:from>
    <xdr:to>
      <xdr:col>4</xdr:col>
      <xdr:colOff>456840</xdr:colOff>
      <xdr:row>16</xdr:row>
      <xdr:rowOff>171000</xdr:rowOff>
    </xdr:to>
    <xdr:sp>
      <xdr:nvSpPr>
        <xdr:cNvPr id="0" name="CustomShape 1"/>
        <xdr:cNvSpPr/>
      </xdr:nvSpPr>
      <xdr:spPr>
        <a:xfrm>
          <a:off x="3588120" y="1314000"/>
          <a:ext cx="1038600" cy="2000160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0"/>
  <sheetViews>
    <sheetView showFormulas="false" showGridLines="false" showRowColHeaders="true" showZeros="true" rightToLeft="false" tabSelected="true" showOutlineSymbols="true" defaultGridColor="true" view="normal" topLeftCell="B15" colorId="64" zoomScale="100" zoomScaleNormal="100" zoomScalePageLayoutView="100" workbookViewId="0">
      <selection pane="topLeft" activeCell="F30" activeCellId="0" sqref="F30"/>
    </sheetView>
  </sheetViews>
  <sheetFormatPr defaultColWidth="10.4921875" defaultRowHeight="12.75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34.38"/>
    <col collapsed="false" customWidth="true" hidden="false" outlineLevel="0" max="3" min="3" style="1" width="9.5"/>
    <col collapsed="false" customWidth="false" hidden="false" outlineLevel="0" max="7" min="4" style="1" width="10.5"/>
    <col collapsed="false" customWidth="true" hidden="false" outlineLevel="0" max="8" min="8" style="1" width="9.62"/>
    <col collapsed="false" customWidth="true" hidden="false" outlineLevel="0" max="9" min="9" style="1" width="32.25"/>
    <col collapsed="false" customWidth="true" hidden="false" outlineLevel="0" max="10" min="10" style="1" width="12.25"/>
    <col collapsed="false" customWidth="true" hidden="false" outlineLevel="0" max="11" min="11" style="1" width="10.26"/>
    <col collapsed="false" customWidth="true" hidden="false" outlineLevel="0" max="12" min="12" style="1" width="8.5"/>
    <col collapsed="false" customWidth="true" hidden="false" outlineLevel="0" max="13" min="13" style="1" width="12.25"/>
    <col collapsed="false" customWidth="true" hidden="false" outlineLevel="0" max="14" min="14" style="2" width="12.25"/>
    <col collapsed="false" customWidth="true" hidden="false" outlineLevel="0" max="15" min="15" style="1" width="8.5"/>
    <col collapsed="false" customWidth="false" hidden="false" outlineLevel="0" max="1024" min="16" style="1" width="10.5"/>
  </cols>
  <sheetData>
    <row r="1" s="7" customFormat="true" ht="20.25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5" t="s">
        <v>2</v>
      </c>
      <c r="J1" s="6" t="n">
        <v>5301</v>
      </c>
      <c r="K1" s="6"/>
    </row>
    <row r="2" s="7" customFormat="true" ht="12.75" hidden="false" customHeight="false" outlineLevel="0" collapsed="false">
      <c r="A2" s="3" t="s">
        <v>3</v>
      </c>
      <c r="B2" s="4" t="s">
        <v>4</v>
      </c>
      <c r="C2" s="4"/>
      <c r="D2" s="4"/>
      <c r="E2" s="4"/>
      <c r="F2" s="4"/>
      <c r="G2" s="4"/>
      <c r="H2" s="4"/>
      <c r="I2" s="5" t="s">
        <v>5</v>
      </c>
      <c r="J2" s="8" t="s">
        <v>6</v>
      </c>
      <c r="K2" s="8"/>
    </row>
    <row r="3" s="7" customFormat="true" ht="12.75" hidden="false" customHeight="false" outlineLevel="0" collapsed="false">
      <c r="A3" s="3" t="s">
        <v>7</v>
      </c>
      <c r="B3" s="4" t="s">
        <v>8</v>
      </c>
      <c r="C3" s="4"/>
      <c r="D3" s="4"/>
      <c r="E3" s="4"/>
      <c r="F3" s="4"/>
      <c r="G3" s="4"/>
      <c r="H3" s="4"/>
      <c r="I3" s="5" t="s">
        <v>9</v>
      </c>
      <c r="J3" s="9" t="n">
        <v>44134</v>
      </c>
      <c r="K3" s="9"/>
    </row>
    <row r="4" s="7" customFormat="true" ht="12.75" hidden="false" customHeight="false" outlineLevel="0" collapsed="false">
      <c r="A4" s="3" t="s">
        <v>10</v>
      </c>
      <c r="B4" s="4" t="s">
        <v>11</v>
      </c>
      <c r="C4" s="4"/>
      <c r="D4" s="4"/>
      <c r="E4" s="4"/>
      <c r="F4" s="4"/>
      <c r="G4" s="4"/>
      <c r="H4" s="4"/>
      <c r="I4" s="5" t="s">
        <v>12</v>
      </c>
      <c r="J4" s="8" t="s">
        <v>13</v>
      </c>
      <c r="K4" s="8"/>
    </row>
    <row r="5" s="7" customFormat="true" ht="12.75" hidden="false" customHeight="false" outlineLevel="0" collapsed="false">
      <c r="A5" s="3" t="s">
        <v>14</v>
      </c>
      <c r="B5" s="4" t="s">
        <v>15</v>
      </c>
      <c r="C5" s="4"/>
      <c r="D5" s="4"/>
      <c r="E5" s="4"/>
      <c r="F5" s="4"/>
      <c r="G5" s="4"/>
      <c r="H5" s="4"/>
      <c r="I5" s="5" t="s">
        <v>9</v>
      </c>
      <c r="J5" s="10"/>
      <c r="K5" s="10"/>
    </row>
    <row r="6" s="11" customFormat="true" ht="12.75" hidden="false" customHeight="false" outlineLevel="0" collapsed="false">
      <c r="B6" s="12"/>
      <c r="C6" s="12"/>
      <c r="D6" s="12"/>
      <c r="E6" s="12"/>
      <c r="F6" s="12"/>
      <c r="G6" s="12"/>
      <c r="H6" s="12"/>
      <c r="N6" s="13"/>
    </row>
    <row r="7" s="11" customFormat="true" ht="39.75" hidden="false" customHeight="true" outlineLevel="0" collapsed="false">
      <c r="A7" s="14" t="s">
        <v>16</v>
      </c>
      <c r="B7" s="15" t="s">
        <v>17</v>
      </c>
      <c r="C7" s="15" t="s">
        <v>18</v>
      </c>
      <c r="D7" s="16" t="s">
        <v>19</v>
      </c>
      <c r="E7" s="17" t="s">
        <v>20</v>
      </c>
      <c r="F7" s="17"/>
      <c r="G7" s="17" t="s">
        <v>21</v>
      </c>
      <c r="H7" s="14" t="s">
        <v>16</v>
      </c>
      <c r="I7" s="15" t="s">
        <v>17</v>
      </c>
      <c r="J7" s="16" t="s">
        <v>21</v>
      </c>
      <c r="K7" s="15" t="s">
        <v>22</v>
      </c>
    </row>
    <row r="8" s="11" customFormat="true" ht="12.75" hidden="false" customHeight="false" outlineLevel="0" collapsed="false">
      <c r="A8" s="14"/>
      <c r="B8" s="15"/>
      <c r="C8" s="15"/>
      <c r="D8" s="18" t="n">
        <v>44073</v>
      </c>
      <c r="E8" s="18" t="s">
        <v>23</v>
      </c>
      <c r="F8" s="18" t="s">
        <v>24</v>
      </c>
      <c r="G8" s="19" t="n">
        <v>44196</v>
      </c>
      <c r="H8" s="14"/>
      <c r="I8" s="15"/>
      <c r="J8" s="18" t="n">
        <v>43830</v>
      </c>
      <c r="K8" s="15" t="s">
        <v>25</v>
      </c>
    </row>
    <row r="9" s="7" customFormat="true" ht="12.75" hidden="false" customHeight="false" outlineLevel="0" collapsed="false">
      <c r="A9" s="20"/>
      <c r="B9" s="21"/>
      <c r="C9" s="22"/>
      <c r="D9" s="23"/>
      <c r="E9" s="24"/>
      <c r="F9" s="25"/>
      <c r="G9" s="26"/>
      <c r="H9" s="27"/>
      <c r="I9" s="28"/>
      <c r="J9" s="29"/>
      <c r="K9" s="30"/>
    </row>
    <row r="10" s="7" customFormat="true" ht="12.75" hidden="false" customHeight="false" outlineLevel="0" collapsed="false">
      <c r="A10" s="31" t="s">
        <v>26</v>
      </c>
      <c r="B10" s="32" t="s">
        <v>27</v>
      </c>
      <c r="C10" s="22"/>
      <c r="D10" s="22"/>
      <c r="E10" s="33"/>
      <c r="F10" s="34"/>
      <c r="G10" s="35"/>
      <c r="H10" s="31" t="s">
        <v>26</v>
      </c>
      <c r="I10" s="32" t="s">
        <v>27</v>
      </c>
      <c r="J10" s="22"/>
      <c r="K10" s="30"/>
    </row>
    <row r="11" s="7" customFormat="true" ht="12.75" hidden="false" customHeight="false" outlineLevel="0" collapsed="false">
      <c r="A11" s="36" t="s">
        <v>28</v>
      </c>
      <c r="B11" s="37" t="s">
        <v>29</v>
      </c>
      <c r="C11" s="22"/>
      <c r="D11" s="22" t="n">
        <v>85065</v>
      </c>
      <c r="E11" s="33" t="n">
        <v>27042.86</v>
      </c>
      <c r="F11" s="34" t="n">
        <v>0.47</v>
      </c>
      <c r="G11" s="35" t="n">
        <f aca="false">D11+E11-F11</f>
        <v>112107.39</v>
      </c>
      <c r="H11" s="31" t="s">
        <v>28</v>
      </c>
      <c r="I11" s="38" t="s">
        <v>29</v>
      </c>
      <c r="J11" s="22" t="n">
        <v>0</v>
      </c>
      <c r="K11" s="30" t="n">
        <f aca="false">G11-J11</f>
        <v>112107.39</v>
      </c>
    </row>
    <row r="12" s="7" customFormat="true" ht="12.75" hidden="false" customHeight="false" outlineLevel="0" collapsed="false">
      <c r="A12" s="37"/>
      <c r="B12" s="37"/>
      <c r="C12" s="22"/>
      <c r="D12" s="22"/>
      <c r="E12" s="33"/>
      <c r="F12" s="34"/>
      <c r="G12" s="35"/>
      <c r="H12" s="39"/>
      <c r="I12" s="40"/>
      <c r="J12" s="41"/>
      <c r="K12" s="30"/>
    </row>
    <row r="13" s="43" customFormat="true" ht="12.75" hidden="false" customHeight="false" outlineLevel="0" collapsed="false">
      <c r="A13" s="37"/>
      <c r="B13" s="37"/>
      <c r="C13" s="22"/>
      <c r="D13" s="22" t="n">
        <v>0</v>
      </c>
      <c r="E13" s="33" t="n">
        <v>0</v>
      </c>
      <c r="F13" s="34" t="n">
        <v>0</v>
      </c>
      <c r="G13" s="35" t="n">
        <f aca="false">D13+E13-F13</f>
        <v>0</v>
      </c>
      <c r="H13" s="38" t="s">
        <v>30</v>
      </c>
      <c r="I13" s="42" t="s">
        <v>31</v>
      </c>
      <c r="J13" s="22" t="n">
        <v>486</v>
      </c>
      <c r="K13" s="30" t="n">
        <f aca="false">G13-J13</f>
        <v>-486</v>
      </c>
    </row>
    <row r="14" s="7" customFormat="true" ht="12.75" hidden="false" customHeight="false" outlineLevel="0" collapsed="false">
      <c r="A14" s="37" t="s">
        <v>32</v>
      </c>
      <c r="B14" s="44" t="s">
        <v>33</v>
      </c>
      <c r="C14" s="22"/>
      <c r="D14" s="22" t="n">
        <v>80348.27</v>
      </c>
      <c r="E14" s="33" t="n">
        <v>24792.26</v>
      </c>
      <c r="F14" s="34" t="n">
        <v>0</v>
      </c>
      <c r="G14" s="35" t="n">
        <f aca="false">D14+E14-F14</f>
        <v>105140.53</v>
      </c>
      <c r="H14" s="45" t="s">
        <v>32</v>
      </c>
      <c r="I14" s="44" t="s">
        <v>34</v>
      </c>
      <c r="J14" s="46" t="n">
        <v>165199</v>
      </c>
      <c r="K14" s="30" t="n">
        <f aca="false">G14-J14</f>
        <v>-60058.47</v>
      </c>
    </row>
    <row r="15" s="7" customFormat="true" ht="12.75" hidden="false" customHeight="false" outlineLevel="0" collapsed="false">
      <c r="A15" s="45" t="s">
        <v>35</v>
      </c>
      <c r="B15" s="47" t="s">
        <v>36</v>
      </c>
      <c r="C15" s="22"/>
      <c r="D15" s="48" t="n">
        <v>0</v>
      </c>
      <c r="E15" s="33" t="n">
        <v>73.34</v>
      </c>
      <c r="F15" s="34" t="n">
        <v>0</v>
      </c>
      <c r="G15" s="35" t="n">
        <f aca="false">D15+E15-F15</f>
        <v>73.34</v>
      </c>
      <c r="H15" s="45" t="s">
        <v>35</v>
      </c>
      <c r="I15" s="47" t="s">
        <v>37</v>
      </c>
      <c r="J15" s="49" t="n">
        <v>189</v>
      </c>
      <c r="K15" s="30" t="n">
        <f aca="false">G15-J15</f>
        <v>-115.66</v>
      </c>
    </row>
    <row r="16" s="7" customFormat="true" ht="12.75" hidden="false" customHeight="false" outlineLevel="0" collapsed="false">
      <c r="A16" s="50"/>
      <c r="B16" s="47"/>
      <c r="C16" s="22"/>
      <c r="D16" s="49" t="n">
        <v>0</v>
      </c>
      <c r="E16" s="33" t="n">
        <v>0</v>
      </c>
      <c r="F16" s="34" t="n">
        <v>0</v>
      </c>
      <c r="G16" s="35" t="n">
        <f aca="false">D16+E16-F16</f>
        <v>0</v>
      </c>
      <c r="H16" s="45" t="s">
        <v>38</v>
      </c>
      <c r="I16" s="38" t="s">
        <v>39</v>
      </c>
      <c r="J16" s="49" t="n">
        <v>-79806</v>
      </c>
      <c r="K16" s="30" t="n">
        <f aca="false">G16-J16</f>
        <v>79806</v>
      </c>
    </row>
    <row r="17" s="7" customFormat="true" ht="12.75" hidden="false" customHeight="false" outlineLevel="0" collapsed="false">
      <c r="A17" s="51" t="s">
        <v>40</v>
      </c>
      <c r="B17" s="52" t="s">
        <v>41</v>
      </c>
      <c r="C17" s="22"/>
      <c r="D17" s="49" t="n">
        <v>0</v>
      </c>
      <c r="E17" s="33" t="n">
        <v>0</v>
      </c>
      <c r="F17" s="34" t="n">
        <v>150269.88</v>
      </c>
      <c r="G17" s="35" t="n">
        <f aca="false">D17+E17-F17</f>
        <v>-150269.88</v>
      </c>
      <c r="H17" s="51" t="s">
        <v>40</v>
      </c>
      <c r="I17" s="52" t="s">
        <v>41</v>
      </c>
      <c r="J17" s="49" t="n">
        <v>-29730</v>
      </c>
      <c r="K17" s="30" t="n">
        <f aca="false">G17-J17</f>
        <v>-120539.88</v>
      </c>
    </row>
    <row r="18" s="7" customFormat="true" ht="12.75" hidden="false" customHeight="false" outlineLevel="0" collapsed="false">
      <c r="A18" s="50" t="s">
        <v>42</v>
      </c>
      <c r="B18" s="50" t="s">
        <v>43</v>
      </c>
      <c r="C18" s="22"/>
      <c r="D18" s="49" t="n">
        <v>56543</v>
      </c>
      <c r="E18" s="33" t="n">
        <v>0</v>
      </c>
      <c r="F18" s="34" t="n">
        <v>0</v>
      </c>
      <c r="G18" s="35" t="n">
        <f aca="false">D18+E18-F18</f>
        <v>56543</v>
      </c>
      <c r="H18" s="51"/>
      <c r="I18" s="52"/>
      <c r="J18" s="22" t="n">
        <v>0</v>
      </c>
      <c r="K18" s="30" t="n">
        <f aca="false">G18-J18</f>
        <v>56543</v>
      </c>
    </row>
    <row r="19" s="43" customFormat="true" ht="12.75" hidden="false" customHeight="false" outlineLevel="0" collapsed="false">
      <c r="A19" s="37"/>
      <c r="B19" s="37"/>
      <c r="C19" s="22"/>
      <c r="D19" s="33" t="n">
        <v>0</v>
      </c>
      <c r="E19" s="33" t="n">
        <v>0</v>
      </c>
      <c r="F19" s="34" t="n">
        <v>0</v>
      </c>
      <c r="G19" s="35" t="n">
        <f aca="false">D19+E19-F19</f>
        <v>0</v>
      </c>
      <c r="H19" s="51"/>
      <c r="I19" s="51"/>
      <c r="J19" s="22" t="n">
        <v>0</v>
      </c>
      <c r="K19" s="30" t="n">
        <f aca="false">G19-J19</f>
        <v>0</v>
      </c>
    </row>
    <row r="20" s="43" customFormat="true" ht="12.75" hidden="false" customHeight="false" outlineLevel="0" collapsed="false">
      <c r="A20" s="37" t="s">
        <v>44</v>
      </c>
      <c r="B20" s="37" t="s">
        <v>45</v>
      </c>
      <c r="C20" s="22"/>
      <c r="D20" s="49" t="n">
        <v>8426</v>
      </c>
      <c r="E20" s="33" t="n">
        <v>1367.02</v>
      </c>
      <c r="F20" s="34" t="n">
        <v>0</v>
      </c>
      <c r="G20" s="35" t="n">
        <f aca="false">D20+E20-F20</f>
        <v>9793.02</v>
      </c>
      <c r="H20" s="51" t="s">
        <v>44</v>
      </c>
      <c r="I20" s="51" t="s">
        <v>46</v>
      </c>
      <c r="J20" s="22" t="n">
        <v>5295</v>
      </c>
      <c r="K20" s="30" t="n">
        <f aca="false">G20-J20</f>
        <v>4498.02</v>
      </c>
    </row>
    <row r="21" s="43" customFormat="true" ht="12.75" hidden="false" customHeight="false" outlineLevel="0" collapsed="false">
      <c r="A21" s="37" t="s">
        <v>47</v>
      </c>
      <c r="B21" s="37" t="s">
        <v>48</v>
      </c>
      <c r="C21" s="22"/>
      <c r="D21" s="33" t="n">
        <v>1813</v>
      </c>
      <c r="E21" s="33" t="n">
        <v>0</v>
      </c>
      <c r="F21" s="34" t="n">
        <v>0</v>
      </c>
      <c r="G21" s="35" t="n">
        <f aca="false">D21+E21-F21</f>
        <v>1813</v>
      </c>
      <c r="H21" s="51" t="s">
        <v>47</v>
      </c>
      <c r="I21" s="51" t="s">
        <v>48</v>
      </c>
      <c r="J21" s="22" t="n">
        <v>13433</v>
      </c>
      <c r="K21" s="30" t="n">
        <f aca="false">G21-J21</f>
        <v>-11620</v>
      </c>
    </row>
    <row r="22" s="43" customFormat="true" ht="12.75" hidden="false" customHeight="false" outlineLevel="0" collapsed="false">
      <c r="A22" s="37" t="s">
        <v>49</v>
      </c>
      <c r="B22" s="37" t="s">
        <v>50</v>
      </c>
      <c r="C22" s="22"/>
      <c r="D22" s="49" t="n">
        <v>2098</v>
      </c>
      <c r="E22" s="33" t="n">
        <v>6053.58</v>
      </c>
      <c r="F22" s="34" t="n">
        <v>0</v>
      </c>
      <c r="G22" s="35" t="n">
        <f aca="false">D22+E22-F22</f>
        <v>8151.58</v>
      </c>
      <c r="H22" s="51"/>
      <c r="I22" s="51"/>
      <c r="J22" s="22" t="n">
        <v>0</v>
      </c>
      <c r="K22" s="30" t="n">
        <f aca="false">G22-J22</f>
        <v>8151.58</v>
      </c>
    </row>
    <row r="23" s="43" customFormat="true" ht="12.75" hidden="false" customHeight="false" outlineLevel="0" collapsed="false">
      <c r="A23" s="37" t="s">
        <v>51</v>
      </c>
      <c r="B23" s="37" t="s">
        <v>52</v>
      </c>
      <c r="C23" s="22"/>
      <c r="D23" s="33" t="n">
        <v>0</v>
      </c>
      <c r="E23" s="33" t="n">
        <v>0</v>
      </c>
      <c r="F23" s="34" t="n">
        <v>0</v>
      </c>
      <c r="G23" s="35" t="n">
        <f aca="false">D23+E23-F23</f>
        <v>0</v>
      </c>
      <c r="H23" s="51"/>
      <c r="I23" s="51"/>
      <c r="J23" s="22" t="n">
        <v>0</v>
      </c>
      <c r="K23" s="30" t="n">
        <f aca="false">G23-J23</f>
        <v>0</v>
      </c>
    </row>
    <row r="24" s="43" customFormat="true" ht="12.75" hidden="false" customHeight="false" outlineLevel="0" collapsed="false">
      <c r="A24" s="37" t="s">
        <v>53</v>
      </c>
      <c r="B24" s="37" t="s">
        <v>54</v>
      </c>
      <c r="C24" s="22"/>
      <c r="D24" s="49" t="n">
        <v>34918.09</v>
      </c>
      <c r="E24" s="33" t="n">
        <v>0</v>
      </c>
      <c r="F24" s="34" t="n">
        <v>0</v>
      </c>
      <c r="G24" s="35" t="n">
        <f aca="false">D24+E24-F24</f>
        <v>34918.09</v>
      </c>
      <c r="H24" s="51" t="s">
        <v>53</v>
      </c>
      <c r="I24" s="51" t="s">
        <v>55</v>
      </c>
      <c r="J24" s="22" t="n">
        <v>21242</v>
      </c>
      <c r="K24" s="30" t="n">
        <f aca="false">G24-J24</f>
        <v>13676.09</v>
      </c>
    </row>
    <row r="25" s="7" customFormat="true" ht="12.75" hidden="false" customHeight="false" outlineLevel="0" collapsed="false">
      <c r="A25" s="53"/>
      <c r="B25" s="42"/>
      <c r="C25" s="22"/>
      <c r="D25" s="35" t="n">
        <v>0</v>
      </c>
      <c r="E25" s="33" t="n">
        <v>0</v>
      </c>
      <c r="F25" s="34" t="n">
        <v>0</v>
      </c>
      <c r="G25" s="54" t="n">
        <f aca="false">D25+E25-F25</f>
        <v>0</v>
      </c>
      <c r="H25" s="55"/>
      <c r="I25" s="56"/>
      <c r="J25" s="35" t="n">
        <v>0</v>
      </c>
      <c r="K25" s="30" t="n">
        <f aca="false">G25-J25</f>
        <v>0</v>
      </c>
    </row>
    <row r="26" s="62" customFormat="true" ht="18.75" hidden="false" customHeight="true" outlineLevel="0" collapsed="false">
      <c r="A26" s="57"/>
      <c r="B26" s="58" t="s">
        <v>56</v>
      </c>
      <c r="C26" s="58"/>
      <c r="D26" s="59" t="n">
        <f aca="false">SUM(D9:D24)</f>
        <v>269211.36</v>
      </c>
      <c r="E26" s="59" t="n">
        <f aca="false">SUM(E9:E24)</f>
        <v>59329.06</v>
      </c>
      <c r="F26" s="59" t="n">
        <f aca="false">SUM(F9:F24)</f>
        <v>150270.35</v>
      </c>
      <c r="G26" s="60" t="n">
        <f aca="false">SUM(G9:G24)</f>
        <v>178270.07</v>
      </c>
      <c r="H26" s="57"/>
      <c r="I26" s="57"/>
      <c r="J26" s="59" t="n">
        <f aca="false">SUM(J9:J24)</f>
        <v>96308</v>
      </c>
      <c r="K26" s="61" t="n">
        <f aca="false">SUM(K9:K24)</f>
        <v>81962.07</v>
      </c>
    </row>
    <row r="27" customFormat="false" ht="13.5" hidden="false" customHeight="false" outlineLevel="0" collapsed="false"/>
    <row r="29" customFormat="false" ht="12.75" hidden="false" customHeight="false" outlineLevel="0" collapsed="false">
      <c r="B29" s="63"/>
      <c r="C29" s="63"/>
      <c r="D29" s="64" t="s">
        <v>57</v>
      </c>
      <c r="E29" s="65" t="s">
        <v>57</v>
      </c>
    </row>
    <row r="30" customFormat="false" ht="12.75" hidden="false" customHeight="false" outlineLevel="0" collapsed="false">
      <c r="B30" s="66" t="s">
        <v>58</v>
      </c>
      <c r="C30" s="67"/>
      <c r="D30" s="68" t="n">
        <v>44073</v>
      </c>
      <c r="E30" s="68" t="n">
        <v>43830</v>
      </c>
    </row>
    <row r="31" customFormat="false" ht="12.75" hidden="false" customHeight="false" outlineLevel="0" collapsed="false">
      <c r="A31" s="69"/>
      <c r="B31" s="70"/>
      <c r="C31" s="71"/>
      <c r="D31" s="72"/>
      <c r="E31" s="73"/>
    </row>
    <row r="32" customFormat="false" ht="12.75" hidden="false" customHeight="false" outlineLevel="0" collapsed="false">
      <c r="A32" s="69"/>
      <c r="B32" s="74" t="s">
        <v>59</v>
      </c>
      <c r="C32" s="71"/>
      <c r="D32" s="75" t="n">
        <f aca="false">SUM(G11:G18)</f>
        <v>123594.38</v>
      </c>
      <c r="E32" s="75" t="n">
        <f aca="false">SUM(J11:J18)</f>
        <v>56338</v>
      </c>
    </row>
    <row r="33" customFormat="false" ht="12.75" hidden="false" customHeight="false" outlineLevel="0" collapsed="false">
      <c r="A33" s="69"/>
      <c r="B33" s="74" t="s">
        <v>60</v>
      </c>
      <c r="C33" s="71"/>
      <c r="D33" s="75" t="n">
        <f aca="false">SUM(G19:G24)</f>
        <v>54675.69</v>
      </c>
      <c r="E33" s="75" t="n">
        <f aca="false">SUM(J19:J24)</f>
        <v>39970</v>
      </c>
    </row>
    <row r="34" customFormat="false" ht="13.5" hidden="false" customHeight="false" outlineLevel="0" collapsed="false">
      <c r="A34" s="69"/>
      <c r="B34" s="76"/>
      <c r="C34" s="71"/>
      <c r="D34" s="77"/>
      <c r="E34" s="78"/>
    </row>
    <row r="35" customFormat="false" ht="13.5" hidden="false" customHeight="false" outlineLevel="0" collapsed="false">
      <c r="B35" s="67" t="s">
        <v>56</v>
      </c>
      <c r="C35" s="67"/>
      <c r="D35" s="79" t="n">
        <f aca="false">+SUM(D32:D33)</f>
        <v>178270.07</v>
      </c>
      <c r="E35" s="80" t="n">
        <f aca="false">+SUM(E32:E33)</f>
        <v>96308</v>
      </c>
    </row>
    <row r="40" customFormat="false" ht="12.75" hidden="false" customHeight="false" outlineLevel="0" collapsed="false">
      <c r="A40" s="81" t="s">
        <v>61</v>
      </c>
      <c r="B40" s="82"/>
      <c r="C40" s="82"/>
      <c r="D40" s="82"/>
      <c r="E40" s="82"/>
      <c r="F40" s="82"/>
      <c r="G40" s="82"/>
      <c r="H40" s="82"/>
      <c r="I40" s="83"/>
      <c r="J40" s="84"/>
      <c r="K40" s="84"/>
      <c r="L40" s="84"/>
      <c r="M40" s="84"/>
      <c r="N40" s="85"/>
      <c r="O40" s="84"/>
    </row>
    <row r="41" customFormat="false" ht="12.75" hidden="false" customHeight="false" outlineLevel="0" collapsed="false">
      <c r="A41" s="86" t="s">
        <v>62</v>
      </c>
      <c r="I41" s="87"/>
    </row>
    <row r="42" customFormat="false" ht="12.75" hidden="false" customHeight="false" outlineLevel="0" collapsed="false">
      <c r="A42" s="86"/>
      <c r="I42" s="87"/>
    </row>
    <row r="43" customFormat="false" ht="12.75" hidden="false" customHeight="false" outlineLevel="0" collapsed="false">
      <c r="A43" s="88" t="s">
        <v>63</v>
      </c>
      <c r="I43" s="87"/>
    </row>
    <row r="44" customFormat="false" ht="12.75" hidden="false" customHeight="false" outlineLevel="0" collapsed="false">
      <c r="A44" s="86" t="s">
        <v>64</v>
      </c>
      <c r="I44" s="87"/>
    </row>
    <row r="45" customFormat="false" ht="12.75" hidden="false" customHeight="false" outlineLevel="0" collapsed="false">
      <c r="A45" s="86" t="s">
        <v>65</v>
      </c>
      <c r="I45" s="87"/>
    </row>
    <row r="46" customFormat="false" ht="12.75" hidden="false" customHeight="false" outlineLevel="0" collapsed="false">
      <c r="A46" s="86"/>
      <c r="I46" s="87"/>
    </row>
    <row r="47" customFormat="false" ht="12.75" hidden="false" customHeight="false" outlineLevel="0" collapsed="false">
      <c r="A47" s="86"/>
      <c r="I47" s="87"/>
    </row>
    <row r="48" customFormat="false" ht="12.75" hidden="false" customHeight="false" outlineLevel="0" collapsed="false">
      <c r="A48" s="88" t="s">
        <v>66</v>
      </c>
      <c r="I48" s="87"/>
    </row>
    <row r="50" customFormat="false" ht="12.75" hidden="false" customHeight="false" outlineLevel="0" collapsed="false">
      <c r="A50" s="89" t="s">
        <v>67</v>
      </c>
    </row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conditionalFormatting sqref="H13">
    <cfRule type="expression" priority="2" aboveAverage="0" equalAverage="0" bottom="0" percent="0" rank="0" text="" dxfId="0">
      <formula>AND(COUNTIF($H$13:$H$13, H13)&gt;1,NOT(ISBLANK(H13)))</formula>
    </cfRule>
  </conditionalFormatting>
  <conditionalFormatting sqref="H13">
    <cfRule type="expression" priority="3" aboveAverage="0" equalAverage="0" bottom="0" percent="0" rank="0" text="" dxfId="1">
      <formula>AND(COUNTIF($H$13:$H$13, H13)&gt;1,NOT(ISBLANK(H13)))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10" activeCellId="0" sqref="C10"/>
    </sheetView>
  </sheetViews>
  <sheetFormatPr defaultColWidth="7.99218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33"/>
    <col collapsed="false" customWidth="true" hidden="false" outlineLevel="0" max="3" min="3" style="0" width="10.13"/>
    <col collapsed="false" customWidth="true" hidden="false" outlineLevel="0" max="4" min="4" style="0" width="8.38"/>
    <col collapsed="false" customWidth="true" hidden="false" outlineLevel="0" max="5" min="5" style="0" width="35.87"/>
    <col collapsed="false" customWidth="true" hidden="false" outlineLevel="0" max="9" min="6" style="0" width="10.5"/>
  </cols>
  <sheetData>
    <row r="1" customFormat="false" ht="15" hidden="false" customHeight="false" outlineLevel="0" collapsed="false">
      <c r="A1" s="90" t="s">
        <v>68</v>
      </c>
    </row>
    <row r="2" customFormat="false" ht="15" hidden="false" customHeight="false" outlineLevel="0" collapsed="false">
      <c r="A2" s="91" t="s">
        <v>69</v>
      </c>
    </row>
    <row r="3" customFormat="false" ht="15" hidden="false" customHeight="false" outlineLevel="0" collapsed="false">
      <c r="A3" s="91" t="s">
        <v>70</v>
      </c>
    </row>
    <row r="5" customFormat="false" ht="15" hidden="false" customHeight="false" outlineLevel="0" collapsed="false">
      <c r="B5" s="92"/>
      <c r="C5" s="93" t="s">
        <v>71</v>
      </c>
    </row>
    <row r="6" customFormat="false" ht="14.25" hidden="false" customHeight="false" outlineLevel="0" collapsed="false">
      <c r="B6" s="94" t="s">
        <v>72</v>
      </c>
      <c r="C6" s="95" t="n">
        <v>56338</v>
      </c>
    </row>
    <row r="7" customFormat="false" ht="14.25" hidden="false" customHeight="false" outlineLevel="0" collapsed="false">
      <c r="B7" s="94"/>
      <c r="C7" s="95"/>
    </row>
    <row r="8" customFormat="false" ht="15" hidden="false" customHeight="false" outlineLevel="0" collapsed="false">
      <c r="B8" s="94" t="s">
        <v>73</v>
      </c>
      <c r="C8" s="96" t="n">
        <v>150269.88</v>
      </c>
    </row>
    <row r="9" customFormat="false" ht="14.25" hidden="false" customHeight="false" outlineLevel="0" collapsed="false">
      <c r="B9" s="94" t="s">
        <v>74</v>
      </c>
      <c r="C9" s="95" t="n">
        <v>0</v>
      </c>
    </row>
    <row r="10" customFormat="false" ht="14.25" hidden="false" customHeight="false" outlineLevel="0" collapsed="false">
      <c r="B10" s="97" t="s">
        <v>75</v>
      </c>
      <c r="C10" s="98" t="n">
        <v>0</v>
      </c>
    </row>
    <row r="11" customFormat="false" ht="14.25" hidden="false" customHeight="false" outlineLevel="0" collapsed="false">
      <c r="B11" s="94" t="s">
        <v>76</v>
      </c>
      <c r="C11" s="95" t="n">
        <v>0</v>
      </c>
    </row>
    <row r="12" customFormat="false" ht="15" hidden="false" customHeight="false" outlineLevel="0" collapsed="false">
      <c r="B12" s="99" t="s">
        <v>77</v>
      </c>
      <c r="C12" s="100" t="n">
        <f aca="false">SUM(C6:C11)</f>
        <v>206607.88</v>
      </c>
    </row>
    <row r="13" customFormat="false" ht="14.25" hidden="false" customHeight="false" outlineLevel="0" collapsed="false">
      <c r="C13" s="101"/>
      <c r="E13" s="102"/>
    </row>
    <row r="14" s="103" customFormat="true" ht="28.5" hidden="false" customHeight="false" outlineLevel="0" collapsed="false">
      <c r="C14" s="104" t="s">
        <v>56</v>
      </c>
      <c r="F14" s="105" t="s">
        <v>78</v>
      </c>
      <c r="G14" s="106" t="s">
        <v>79</v>
      </c>
      <c r="H14" s="106"/>
      <c r="I14" s="105" t="s">
        <v>80</v>
      </c>
    </row>
    <row r="15" customFormat="false" ht="14.25" hidden="false" customHeight="false" outlineLevel="0" collapsed="false">
      <c r="B15" s="92" t="s">
        <v>81</v>
      </c>
      <c r="C15" s="107" t="n">
        <f aca="false">'FORM 104'!Q8</f>
        <v>1252249.21</v>
      </c>
      <c r="F15" s="108" t="n">
        <f aca="false">+F17/0.01</f>
        <v>979303</v>
      </c>
      <c r="G15" s="108" t="n">
        <f aca="false">+G18/0.02</f>
        <v>90645.5</v>
      </c>
      <c r="H15" s="109" t="n">
        <f aca="false">H19/0.0275</f>
        <v>296436.363636364</v>
      </c>
      <c r="I15" s="110" t="n">
        <f aca="false">+C15-F15-G15-H15</f>
        <v>-114135.653636364</v>
      </c>
    </row>
    <row r="16" customFormat="false" ht="15" hidden="false" customHeight="false" outlineLevel="0" collapsed="false">
      <c r="B16" s="111" t="s">
        <v>82</v>
      </c>
      <c r="C16" s="112" t="n">
        <f aca="false">+C15*0.12</f>
        <v>150269.9052</v>
      </c>
      <c r="F16" s="113"/>
      <c r="G16" s="113"/>
      <c r="H16" s="114"/>
      <c r="I16" s="115"/>
    </row>
    <row r="17" customFormat="false" ht="14.25" hidden="false" customHeight="false" outlineLevel="0" collapsed="false">
      <c r="C17" s="116"/>
      <c r="E17" s="117" t="s">
        <v>83</v>
      </c>
      <c r="F17" s="113" t="n">
        <v>9793.03</v>
      </c>
      <c r="G17" s="113"/>
      <c r="H17" s="114"/>
      <c r="I17" s="115"/>
    </row>
    <row r="18" customFormat="false" ht="14.25" hidden="false" customHeight="false" outlineLevel="0" collapsed="false">
      <c r="C18" s="118"/>
      <c r="E18" s="119" t="s">
        <v>84</v>
      </c>
      <c r="F18" s="113"/>
      <c r="G18" s="113" t="n">
        <v>1812.91</v>
      </c>
      <c r="H18" s="114"/>
      <c r="I18" s="115"/>
    </row>
    <row r="19" customFormat="false" ht="14.25" hidden="false" customHeight="false" outlineLevel="0" collapsed="false">
      <c r="E19" s="120" t="s">
        <v>85</v>
      </c>
      <c r="F19" s="111"/>
      <c r="G19" s="111"/>
      <c r="H19" s="121" t="n">
        <v>8152</v>
      </c>
      <c r="I19" s="1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7.9921875" defaultRowHeight="14.25" zeroHeight="false" outlineLevelRow="0" outlineLevelCol="0"/>
  <cols>
    <col collapsed="false" customWidth="true" hidden="false" outlineLevel="0" max="1" min="1" style="0" width="2.38"/>
    <col collapsed="false" customWidth="true" hidden="false" outlineLevel="0" max="7" min="7" style="0" width="11.38"/>
    <col collapsed="false" customWidth="true" hidden="false" outlineLevel="0" max="10" min="8" style="0" width="11.87"/>
  </cols>
  <sheetData>
    <row r="1" customFormat="false" ht="15" hidden="false" customHeight="false" outlineLevel="0" collapsed="false">
      <c r="A1" s="90" t="s">
        <v>68</v>
      </c>
    </row>
    <row r="2" customFormat="false" ht="15" hidden="false" customHeight="false" outlineLevel="0" collapsed="false">
      <c r="A2" s="91" t="s">
        <v>86</v>
      </c>
    </row>
    <row r="3" customFormat="false" ht="15" hidden="false" customHeight="false" outlineLevel="0" collapsed="false">
      <c r="A3" s="91" t="s">
        <v>87</v>
      </c>
    </row>
    <row r="4" customFormat="false" ht="15" hidden="false" customHeight="false" outlineLevel="0" collapsed="false">
      <c r="B4" s="123"/>
      <c r="H4" s="124" t="s">
        <v>88</v>
      </c>
      <c r="I4" s="124" t="s">
        <v>89</v>
      </c>
      <c r="J4" s="124" t="s">
        <v>88</v>
      </c>
    </row>
    <row r="5" customFormat="false" ht="14.25" hidden="false" customHeight="false" outlineLevel="0" collapsed="false">
      <c r="H5" s="125" t="s">
        <v>90</v>
      </c>
      <c r="I5" s="126" t="s">
        <v>91</v>
      </c>
      <c r="J5" s="126" t="s">
        <v>92</v>
      </c>
    </row>
    <row r="6" customFormat="false" ht="14.25" hidden="false" customHeight="false" outlineLevel="0" collapsed="false">
      <c r="B6" s="127" t="s">
        <v>44</v>
      </c>
      <c r="C6" s="127" t="s">
        <v>93</v>
      </c>
      <c r="D6" s="127"/>
      <c r="E6" s="127"/>
      <c r="F6" s="127"/>
      <c r="G6" s="127"/>
      <c r="H6" s="128" t="n">
        <v>0</v>
      </c>
      <c r="I6" s="129" t="n">
        <v>9793</v>
      </c>
      <c r="J6" s="128" t="n">
        <f aca="false">SUM(H6:I6)</f>
        <v>9793</v>
      </c>
    </row>
    <row r="7" customFormat="false" ht="14.25" hidden="false" customHeight="false" outlineLevel="0" collapsed="false">
      <c r="B7" s="130" t="s">
        <v>47</v>
      </c>
      <c r="C7" s="130" t="s">
        <v>94</v>
      </c>
      <c r="D7" s="130"/>
      <c r="E7" s="130"/>
      <c r="F7" s="94"/>
      <c r="G7" s="131"/>
      <c r="H7" s="95" t="n">
        <v>0</v>
      </c>
      <c r="I7" s="98" t="n">
        <v>1813</v>
      </c>
      <c r="J7" s="95" t="n">
        <f aca="false">SUM(H7:I7)</f>
        <v>1813</v>
      </c>
    </row>
    <row r="8" customFormat="false" ht="14.25" hidden="false" customHeight="false" outlineLevel="0" collapsed="false">
      <c r="B8" s="130" t="s">
        <v>49</v>
      </c>
      <c r="C8" s="130" t="s">
        <v>95</v>
      </c>
      <c r="D8" s="130"/>
      <c r="E8" s="130"/>
      <c r="F8" s="94"/>
      <c r="G8" s="131"/>
      <c r="H8" s="95"/>
      <c r="I8" s="98" t="n">
        <v>8152</v>
      </c>
      <c r="J8" s="95" t="n">
        <f aca="false">SUM(H8:I8)</f>
        <v>8152</v>
      </c>
    </row>
    <row r="9" customFormat="false" ht="14.25" hidden="false" customHeight="false" outlineLevel="0" collapsed="false">
      <c r="B9" s="132" t="s">
        <v>53</v>
      </c>
      <c r="C9" s="132" t="s">
        <v>96</v>
      </c>
      <c r="D9" s="132"/>
      <c r="E9" s="132"/>
      <c r="F9" s="132"/>
      <c r="G9" s="132"/>
      <c r="H9" s="133" t="n">
        <v>34918</v>
      </c>
      <c r="I9" s="134" t="n">
        <v>0</v>
      </c>
      <c r="J9" s="133" t="n">
        <f aca="false">SUM(H9:I9)</f>
        <v>34918</v>
      </c>
    </row>
    <row r="10" customFormat="false" ht="15" hidden="false" customHeight="false" outlineLevel="0" collapsed="false">
      <c r="H10" s="135" t="n">
        <f aca="false">SUM(H6:H9)</f>
        <v>34918</v>
      </c>
      <c r="I10" s="136" t="n">
        <f aca="false">SUM(I6:I9)</f>
        <v>19758</v>
      </c>
      <c r="J10" s="135" t="n">
        <f aca="false">SUM(J6:J9)</f>
        <v>54676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Q1" activeCellId="0" sqref="Q1"/>
    </sheetView>
  </sheetViews>
  <sheetFormatPr defaultColWidth="10.609375" defaultRowHeight="14.25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10"/>
    <col collapsed="false" customWidth="true" hidden="false" outlineLevel="0" max="3" min="3" style="0" width="7.5"/>
    <col collapsed="false" customWidth="true" hidden="false" outlineLevel="0" max="4" min="4" style="0" width="37.38"/>
    <col collapsed="false" customWidth="true" hidden="false" outlineLevel="0" max="16" min="5" style="137" width="10.87"/>
    <col collapsed="false" customWidth="true" hidden="false" outlineLevel="0" max="17" min="17" style="137" width="14.25"/>
  </cols>
  <sheetData>
    <row r="1" customFormat="false" ht="15" hidden="false" customHeight="false" outlineLevel="0" collapsed="false">
      <c r="A1" s="138" t="s">
        <v>68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customFormat="false" ht="15" hidden="false" customHeight="false" outlineLevel="0" collapsed="false">
      <c r="A2" s="141" t="s">
        <v>97</v>
      </c>
      <c r="B2" s="139"/>
      <c r="C2" s="139"/>
      <c r="D2" s="139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</row>
    <row r="3" customFormat="false" ht="15" hidden="false" customHeight="false" outlineLevel="0" collapsed="false">
      <c r="A3" s="141" t="s">
        <v>70</v>
      </c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5" customFormat="false" ht="14.25" hidden="false" customHeight="false" outlineLevel="0" collapsed="false">
      <c r="A5" s="139"/>
      <c r="B5" s="142"/>
      <c r="C5" s="142"/>
      <c r="D5" s="143"/>
      <c r="E5" s="144" t="s">
        <v>98</v>
      </c>
      <c r="F5" s="144" t="s">
        <v>99</v>
      </c>
      <c r="G5" s="144" t="s">
        <v>100</v>
      </c>
      <c r="H5" s="144" t="s">
        <v>101</v>
      </c>
      <c r="I5" s="144" t="s">
        <v>102</v>
      </c>
      <c r="J5" s="144" t="s">
        <v>103</v>
      </c>
      <c r="K5" s="144" t="s">
        <v>104</v>
      </c>
      <c r="L5" s="144" t="s">
        <v>105</v>
      </c>
      <c r="M5" s="144" t="s">
        <v>106</v>
      </c>
      <c r="N5" s="144" t="s">
        <v>107</v>
      </c>
      <c r="O5" s="144" t="s">
        <v>108</v>
      </c>
      <c r="P5" s="144" t="s">
        <v>109</v>
      </c>
      <c r="Q5" s="144" t="s">
        <v>56</v>
      </c>
    </row>
    <row r="6" customFormat="false" ht="14.25" hidden="false" customHeight="false" outlineLevel="0" collapsed="false">
      <c r="A6" s="139"/>
      <c r="B6" s="145" t="s">
        <v>110</v>
      </c>
      <c r="C6" s="146" t="n">
        <v>401</v>
      </c>
      <c r="D6" s="147" t="s">
        <v>111</v>
      </c>
      <c r="E6" s="148" t="n">
        <v>244404.06</v>
      </c>
      <c r="F6" s="149" t="n">
        <v>388306.33</v>
      </c>
      <c r="G6" s="149" t="n">
        <v>209959.25</v>
      </c>
      <c r="H6" s="149" t="n">
        <v>4141.85</v>
      </c>
      <c r="I6" s="149" t="n">
        <v>46781.12</v>
      </c>
      <c r="J6" s="149" t="n">
        <v>4759.68</v>
      </c>
      <c r="K6" s="149" t="n">
        <v>9469.86</v>
      </c>
      <c r="L6" s="149" t="n">
        <v>54117.9</v>
      </c>
      <c r="M6" s="149" t="n">
        <v>43131.32</v>
      </c>
      <c r="N6" s="149" t="n">
        <v>20145.12</v>
      </c>
      <c r="O6" s="149" t="n">
        <v>175082.77</v>
      </c>
      <c r="P6" s="149" t="n">
        <v>64887.21</v>
      </c>
      <c r="Q6" s="149" t="n">
        <f aca="false">SUM(E6:P6)</f>
        <v>1265186.47</v>
      </c>
    </row>
    <row r="7" customFormat="false" ht="14.25" hidden="false" customHeight="false" outlineLevel="0" collapsed="false">
      <c r="A7" s="139"/>
      <c r="B7" s="145"/>
      <c r="C7" s="146"/>
      <c r="D7" s="147" t="s">
        <v>112</v>
      </c>
      <c r="E7" s="149" t="n">
        <f aca="false">E6-E8</f>
        <v>10120.32</v>
      </c>
      <c r="F7" s="149" t="n">
        <f aca="false">F6-F8</f>
        <v>0</v>
      </c>
      <c r="G7" s="149" t="n">
        <f aca="false">G6-G8</f>
        <v>0</v>
      </c>
      <c r="H7" s="149" t="n">
        <f aca="false">H6-H8</f>
        <v>0</v>
      </c>
      <c r="I7" s="149" t="n">
        <f aca="false">I6-I8</f>
        <v>0</v>
      </c>
      <c r="J7" s="149" t="n">
        <f aca="false">J6-J8</f>
        <v>1380.12</v>
      </c>
      <c r="K7" s="149" t="n">
        <f aca="false">K6-K8</f>
        <v>0</v>
      </c>
      <c r="L7" s="149" t="n">
        <f aca="false">L6-L8</f>
        <v>0</v>
      </c>
      <c r="M7" s="149" t="n">
        <f aca="false">M6-M8</f>
        <v>0</v>
      </c>
      <c r="N7" s="149" t="n">
        <f aca="false">N6-N8</f>
        <v>0</v>
      </c>
      <c r="O7" s="149" t="n">
        <f aca="false">O6-O8</f>
        <v>1436.81999999998</v>
      </c>
      <c r="P7" s="149" t="n">
        <f aca="false">P6-P8</f>
        <v>0</v>
      </c>
      <c r="Q7" s="149" t="n">
        <f aca="false">SUM(E7:P7)</f>
        <v>12937.26</v>
      </c>
    </row>
    <row r="8" customFormat="false" ht="15" hidden="false" customHeight="false" outlineLevel="0" collapsed="false">
      <c r="A8" s="139"/>
      <c r="B8" s="145"/>
      <c r="C8" s="150" t="n">
        <v>411</v>
      </c>
      <c r="D8" s="151" t="s">
        <v>113</v>
      </c>
      <c r="E8" s="152" t="n">
        <v>234283.74</v>
      </c>
      <c r="F8" s="152" t="n">
        <v>388306.33</v>
      </c>
      <c r="G8" s="152" t="n">
        <v>209959.25</v>
      </c>
      <c r="H8" s="152" t="n">
        <v>4141.85</v>
      </c>
      <c r="I8" s="152" t="n">
        <v>46781.12</v>
      </c>
      <c r="J8" s="152" t="n">
        <v>3379.56</v>
      </c>
      <c r="K8" s="152" t="n">
        <v>9469.86</v>
      </c>
      <c r="L8" s="152" t="n">
        <v>54117.9</v>
      </c>
      <c r="M8" s="152" t="n">
        <v>43131.32</v>
      </c>
      <c r="N8" s="152" t="n">
        <v>20145.12</v>
      </c>
      <c r="O8" s="152" t="n">
        <v>173645.95</v>
      </c>
      <c r="P8" s="152" t="n">
        <v>64887.21</v>
      </c>
      <c r="Q8" s="153" t="n">
        <f aca="false">SUM(E8:P8)</f>
        <v>1252249.21</v>
      </c>
    </row>
    <row r="9" customFormat="false" ht="14.25" hidden="false" customHeight="false" outlineLevel="0" collapsed="false">
      <c r="A9" s="139"/>
      <c r="B9" s="145"/>
      <c r="C9" s="146" t="n">
        <v>499</v>
      </c>
      <c r="D9" s="147" t="s">
        <v>114</v>
      </c>
      <c r="E9" s="154" t="n">
        <f aca="false">E8*0.12</f>
        <v>28114.0488</v>
      </c>
      <c r="F9" s="154" t="n">
        <f aca="false">F8*0.12</f>
        <v>46596.7596</v>
      </c>
      <c r="G9" s="154" t="n">
        <f aca="false">G8*0.12</f>
        <v>25195.11</v>
      </c>
      <c r="H9" s="154" t="n">
        <f aca="false">H8*0.12</f>
        <v>497.022</v>
      </c>
      <c r="I9" s="154" t="n">
        <f aca="false">I8*0.12</f>
        <v>5613.7344</v>
      </c>
      <c r="J9" s="154" t="n">
        <f aca="false">J8*0.12</f>
        <v>405.5472</v>
      </c>
      <c r="K9" s="154" t="n">
        <f aca="false">K8*0.12</f>
        <v>1136.3832</v>
      </c>
      <c r="L9" s="154" t="n">
        <f aca="false">L8*0.12</f>
        <v>6494.148</v>
      </c>
      <c r="M9" s="154" t="n">
        <f aca="false">M8*0.12</f>
        <v>5175.7584</v>
      </c>
      <c r="N9" s="154" t="n">
        <f aca="false">N8*0.12</f>
        <v>2417.4144</v>
      </c>
      <c r="O9" s="154" t="n">
        <f aca="false">O8*0.12</f>
        <v>20837.514</v>
      </c>
      <c r="P9" s="154" t="n">
        <f aca="false">P8*0.12</f>
        <v>7786.4652</v>
      </c>
      <c r="Q9" s="149" t="n">
        <f aca="false">SUM(E9:P9)</f>
        <v>150269.9052</v>
      </c>
    </row>
    <row r="10" customFormat="false" ht="14.25" hidden="false" customHeight="false" outlineLevel="0" collapsed="false">
      <c r="A10" s="139"/>
      <c r="B10" s="145"/>
      <c r="C10" s="146"/>
      <c r="D10" s="147" t="s">
        <v>115</v>
      </c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49"/>
    </row>
    <row r="11" customFormat="false" ht="14.25" hidden="false" customHeight="false" outlineLevel="0" collapsed="false">
      <c r="A11" s="139"/>
      <c r="B11" s="146"/>
      <c r="C11" s="146"/>
      <c r="D11" s="147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49"/>
    </row>
    <row r="12" customFormat="false" ht="14.25" hidden="false" customHeight="false" outlineLevel="0" collapsed="false">
      <c r="A12" s="139"/>
      <c r="B12" s="146"/>
      <c r="C12" s="146" t="n">
        <v>500</v>
      </c>
      <c r="D12" s="147" t="s">
        <v>116</v>
      </c>
      <c r="E12" s="154" t="n">
        <f aca="false">283953.99+27146.75</f>
        <v>311100.74</v>
      </c>
      <c r="F12" s="154" t="n">
        <v>147383.64</v>
      </c>
      <c r="G12" s="154" t="n">
        <v>65340.62</v>
      </c>
      <c r="H12" s="154" t="n">
        <v>25551.28</v>
      </c>
      <c r="I12" s="154" t="n">
        <f aca="false">28402.02+70171.43</f>
        <v>98573.45</v>
      </c>
      <c r="J12" s="154" t="n">
        <v>9344.84</v>
      </c>
      <c r="K12" s="154" t="n">
        <v>6194.14</v>
      </c>
      <c r="L12" s="154" t="n">
        <v>47801.2</v>
      </c>
      <c r="M12" s="154" t="n">
        <v>35857.86</v>
      </c>
      <c r="N12" s="154" t="n">
        <v>21065.49</v>
      </c>
      <c r="O12" s="154" t="n">
        <v>111171.1</v>
      </c>
      <c r="P12" s="154" t="n">
        <v>57262.81</v>
      </c>
      <c r="Q12" s="149" t="n">
        <f aca="false">SUM(E12:P12)</f>
        <v>936647.17</v>
      </c>
    </row>
    <row r="13" customFormat="false" ht="14.25" hidden="false" customHeight="false" outlineLevel="0" collapsed="false">
      <c r="A13" s="139"/>
      <c r="B13" s="146"/>
      <c r="C13" s="146"/>
      <c r="D13" s="147" t="s">
        <v>117</v>
      </c>
      <c r="E13" s="154" t="n">
        <f aca="false">E12-E14</f>
        <v>0</v>
      </c>
      <c r="F13" s="154" t="n">
        <f aca="false">F12-F14</f>
        <v>2364.33000000002</v>
      </c>
      <c r="G13" s="154" t="n">
        <f aca="false">G12-G14</f>
        <v>0</v>
      </c>
      <c r="H13" s="154" t="n">
        <f aca="false">H12-H14</f>
        <v>0</v>
      </c>
      <c r="I13" s="154" t="n">
        <f aca="false">I12-I14</f>
        <v>0</v>
      </c>
      <c r="J13" s="154" t="n">
        <f aca="false">J12-J14</f>
        <v>54.6200000000008</v>
      </c>
      <c r="K13" s="154" t="n">
        <f aca="false">K12-K14</f>
        <v>0</v>
      </c>
      <c r="L13" s="154" t="n">
        <f aca="false">L12-L14</f>
        <v>0.349999999998545</v>
      </c>
      <c r="M13" s="154" t="n">
        <f aca="false">M12-M14</f>
        <v>0.349999999998545</v>
      </c>
      <c r="N13" s="154" t="n">
        <f aca="false">N12-N14</f>
        <v>0</v>
      </c>
      <c r="O13" s="154" t="n">
        <f aca="false">O12-O14</f>
        <v>3.60000000000582</v>
      </c>
      <c r="P13" s="154" t="n">
        <f aca="false">P12-P14</f>
        <v>0</v>
      </c>
      <c r="Q13" s="149" t="n">
        <f aca="false">SUM(E13:P13)</f>
        <v>2423.25000000002</v>
      </c>
    </row>
    <row r="14" customFormat="false" ht="15" hidden="false" customHeight="false" outlineLevel="0" collapsed="false">
      <c r="A14" s="139"/>
      <c r="B14" s="145" t="s">
        <v>118</v>
      </c>
      <c r="C14" s="150" t="n">
        <v>509</v>
      </c>
      <c r="D14" s="155" t="s">
        <v>119</v>
      </c>
      <c r="E14" s="152" t="n">
        <f aca="false">283953.99+27146.75</f>
        <v>311100.74</v>
      </c>
      <c r="F14" s="152" t="n">
        <v>145019.31</v>
      </c>
      <c r="G14" s="152" t="n">
        <v>65340.62</v>
      </c>
      <c r="H14" s="152" t="n">
        <v>25551.28</v>
      </c>
      <c r="I14" s="152" t="n">
        <f aca="false">28402.02+70171.43</f>
        <v>98573.45</v>
      </c>
      <c r="J14" s="152" t="n">
        <v>9290.22</v>
      </c>
      <c r="K14" s="152" t="n">
        <v>6194.14</v>
      </c>
      <c r="L14" s="152" t="n">
        <v>47800.85</v>
      </c>
      <c r="M14" s="152" t="n">
        <v>35857.51</v>
      </c>
      <c r="N14" s="152" t="n">
        <v>21065.49</v>
      </c>
      <c r="O14" s="152" t="n">
        <v>111167.5</v>
      </c>
      <c r="P14" s="152" t="n">
        <v>57262.81</v>
      </c>
      <c r="Q14" s="153" t="n">
        <f aca="false">SUM(E14:P14)</f>
        <v>934223.92</v>
      </c>
    </row>
    <row r="15" customFormat="false" ht="14.25" hidden="false" customHeight="false" outlineLevel="0" collapsed="false">
      <c r="A15" s="139"/>
      <c r="B15" s="145"/>
      <c r="C15" s="146" t="n">
        <v>529</v>
      </c>
      <c r="D15" s="147" t="s">
        <v>114</v>
      </c>
      <c r="E15" s="154" t="n">
        <f aca="false">E14*0.12</f>
        <v>37332.0888</v>
      </c>
      <c r="F15" s="154" t="n">
        <f aca="false">F14*0.12</f>
        <v>17402.3172</v>
      </c>
      <c r="G15" s="154" t="n">
        <f aca="false">G14*0.12</f>
        <v>7840.8744</v>
      </c>
      <c r="H15" s="154" t="n">
        <f aca="false">H14*0.12</f>
        <v>3066.1536</v>
      </c>
      <c r="I15" s="154" t="n">
        <f aca="false">I14*0.12</f>
        <v>11828.814</v>
      </c>
      <c r="J15" s="154" t="n">
        <f aca="false">J14*0.12</f>
        <v>1114.8264</v>
      </c>
      <c r="K15" s="154" t="n">
        <f aca="false">K14*0.12</f>
        <v>743.2968</v>
      </c>
      <c r="L15" s="154" t="n">
        <f aca="false">L14*0.12</f>
        <v>5736.102</v>
      </c>
      <c r="M15" s="154" t="n">
        <f aca="false">M14*0.12</f>
        <v>4302.9012</v>
      </c>
      <c r="N15" s="154" t="n">
        <f aca="false">N14*0.12</f>
        <v>2527.8588</v>
      </c>
      <c r="O15" s="154" t="n">
        <f aca="false">O14*0.12</f>
        <v>13340.1</v>
      </c>
      <c r="P15" s="154" t="n">
        <f aca="false">P14*0.12</f>
        <v>6871.5372</v>
      </c>
      <c r="Q15" s="149" t="n">
        <f aca="false">SUM(E15:P15)</f>
        <v>112106.8704</v>
      </c>
    </row>
    <row r="16" customFormat="false" ht="14.25" hidden="false" customHeight="false" outlineLevel="0" collapsed="false">
      <c r="A16" s="139"/>
      <c r="B16" s="145"/>
      <c r="C16" s="146" t="n">
        <v>507</v>
      </c>
      <c r="D16" s="147" t="s">
        <v>120</v>
      </c>
      <c r="E16" s="154" t="n">
        <f aca="false">51769.1+395</f>
        <v>52164.1</v>
      </c>
      <c r="F16" s="154" t="n">
        <f aca="false">15751.24+1488</f>
        <v>17239.24</v>
      </c>
      <c r="G16" s="154" t="n">
        <f aca="false">13799.48+43.25</f>
        <v>13842.73</v>
      </c>
      <c r="H16" s="154" t="n">
        <f aca="false">16801.66</f>
        <v>16801.66</v>
      </c>
      <c r="I16" s="154" t="n">
        <v>135.03</v>
      </c>
      <c r="J16" s="154" t="n">
        <v>542.5</v>
      </c>
      <c r="K16" s="154"/>
      <c r="L16" s="154" t="n">
        <v>2139.62</v>
      </c>
      <c r="M16" s="154" t="n">
        <f aca="false">37.9+300</f>
        <v>337.9</v>
      </c>
      <c r="N16" s="154" t="n">
        <f aca="false">1252.63+244.12</f>
        <v>1496.75</v>
      </c>
      <c r="O16" s="154" t="n">
        <f aca="false">57.12+501.62</f>
        <v>558.74</v>
      </c>
      <c r="P16" s="154" t="n">
        <f aca="false">3674.42+638.8</f>
        <v>4313.22</v>
      </c>
      <c r="Q16" s="149" t="n">
        <f aca="false">SUM(E16:P16)</f>
        <v>109571.49</v>
      </c>
    </row>
    <row r="17" customFormat="false" ht="14.25" hidden="false" customHeight="false" outlineLevel="0" collapsed="false">
      <c r="A17" s="139"/>
      <c r="B17" s="146"/>
      <c r="C17" s="146"/>
      <c r="D17" s="147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49" t="n">
        <f aca="false">SUM(E17:P17)</f>
        <v>0</v>
      </c>
    </row>
    <row r="18" customFormat="false" ht="14.25" hidden="false" customHeight="false" outlineLevel="0" collapsed="false">
      <c r="A18" s="139"/>
      <c r="B18" s="146"/>
      <c r="C18" s="146" t="n">
        <v>563</v>
      </c>
      <c r="D18" s="147" t="s">
        <v>121</v>
      </c>
      <c r="E18" s="154" t="n">
        <v>1</v>
      </c>
      <c r="F18" s="154" t="n">
        <v>1</v>
      </c>
      <c r="G18" s="154" t="n">
        <v>1</v>
      </c>
      <c r="H18" s="154" t="n">
        <v>1</v>
      </c>
      <c r="I18" s="154" t="n">
        <v>1</v>
      </c>
      <c r="J18" s="154" t="n">
        <v>1</v>
      </c>
      <c r="K18" s="154" t="n">
        <v>1</v>
      </c>
      <c r="L18" s="154" t="n">
        <v>1</v>
      </c>
      <c r="M18" s="154" t="n">
        <v>1</v>
      </c>
      <c r="N18" s="154" t="n">
        <v>1</v>
      </c>
      <c r="O18" s="154" t="n">
        <v>1</v>
      </c>
      <c r="P18" s="154" t="n">
        <v>1</v>
      </c>
      <c r="Q18" s="149" t="n">
        <f aca="false">SUM(E18:P18)</f>
        <v>12</v>
      </c>
    </row>
    <row r="19" customFormat="false" ht="14.25" hidden="false" customHeight="false" outlineLevel="0" collapsed="false">
      <c r="B19" s="146"/>
      <c r="C19" s="146" t="n">
        <v>564</v>
      </c>
      <c r="D19" s="147" t="s">
        <v>122</v>
      </c>
      <c r="E19" s="154" t="n">
        <f aca="false">E15*E18</f>
        <v>37332.0888</v>
      </c>
      <c r="F19" s="154" t="n">
        <f aca="false">F15*F18</f>
        <v>17402.3172</v>
      </c>
      <c r="G19" s="154" t="n">
        <f aca="false">G15*G18</f>
        <v>7840.8744</v>
      </c>
      <c r="H19" s="154" t="n">
        <f aca="false">H15*H18</f>
        <v>3066.1536</v>
      </c>
      <c r="I19" s="154" t="n">
        <f aca="false">I15*I18</f>
        <v>11828.814</v>
      </c>
      <c r="J19" s="154" t="n">
        <f aca="false">J15*J18</f>
        <v>1114.8264</v>
      </c>
      <c r="K19" s="154" t="n">
        <f aca="false">K15*K18</f>
        <v>743.2968</v>
      </c>
      <c r="L19" s="154" t="n">
        <f aca="false">L15*L18</f>
        <v>5736.102</v>
      </c>
      <c r="M19" s="154" t="n">
        <f aca="false">M15*M18</f>
        <v>4302.9012</v>
      </c>
      <c r="N19" s="154" t="n">
        <f aca="false">N15*N18</f>
        <v>2527.8588</v>
      </c>
      <c r="O19" s="154" t="n">
        <f aca="false">O15*O18</f>
        <v>13340.1</v>
      </c>
      <c r="P19" s="154" t="n">
        <f aca="false">P15*P18</f>
        <v>6871.5372</v>
      </c>
      <c r="Q19" s="149" t="n">
        <f aca="false">SUM(E19:P19)</f>
        <v>112106.8704</v>
      </c>
    </row>
    <row r="20" customFormat="false" ht="14.25" hidden="false" customHeight="false" outlineLevel="0" collapsed="false">
      <c r="B20" s="146"/>
      <c r="C20" s="146" t="n">
        <v>601</v>
      </c>
      <c r="D20" s="147" t="s">
        <v>123</v>
      </c>
      <c r="E20" s="154" t="n">
        <f aca="false">IF(E9&gt;E19,E9-E19,0)</f>
        <v>0</v>
      </c>
      <c r="F20" s="154" t="n">
        <f aca="false">IF(F9&gt;F19,F9-F19,0)</f>
        <v>29194.4424</v>
      </c>
      <c r="G20" s="154" t="n">
        <f aca="false">IF(G9&gt;G19,G9-G19,0)</f>
        <v>17354.2356</v>
      </c>
      <c r="H20" s="154" t="n">
        <f aca="false">IF(H9&gt;H19,H9-H19,0)</f>
        <v>0</v>
      </c>
      <c r="I20" s="154" t="n">
        <f aca="false">IF(I9&gt;I19,I9-I19,0)</f>
        <v>0</v>
      </c>
      <c r="J20" s="154" t="n">
        <f aca="false">IF(J9&gt;J19,J9-J19,0)</f>
        <v>0</v>
      </c>
      <c r="K20" s="154" t="n">
        <f aca="false">IF(K9&gt;K19,K9-K19,0)</f>
        <v>393.0864</v>
      </c>
      <c r="L20" s="154" t="n">
        <f aca="false">IF(L9&gt;L19,L9-L19,0)</f>
        <v>758.046</v>
      </c>
      <c r="M20" s="154" t="n">
        <f aca="false">IF(M9&gt;M19,M9-M19,0)</f>
        <v>872.857199999999</v>
      </c>
      <c r="N20" s="154" t="n">
        <f aca="false">IF(N9&gt;N19,N9-N19,0)</f>
        <v>0</v>
      </c>
      <c r="O20" s="154" t="n">
        <f aca="false">IF(O9&gt;O19,O9-O19,0)</f>
        <v>7497.414</v>
      </c>
      <c r="P20" s="154" t="n">
        <f aca="false">IF(P9&gt;P19,P9-P19,0)</f>
        <v>914.928</v>
      </c>
      <c r="Q20" s="149" t="n">
        <f aca="false">SUM(E20:P20)</f>
        <v>56985.0096</v>
      </c>
    </row>
    <row r="21" customFormat="false" ht="14.25" hidden="false" customHeight="false" outlineLevel="0" collapsed="false">
      <c r="B21" s="146"/>
      <c r="C21" s="146" t="n">
        <v>602</v>
      </c>
      <c r="D21" s="147" t="s">
        <v>122</v>
      </c>
      <c r="E21" s="154" t="n">
        <f aca="false">IF(E9&lt;E19,E19-E9,0)</f>
        <v>9218.04</v>
      </c>
      <c r="F21" s="154" t="n">
        <f aca="false">IF(F9&lt;F19,F19-F9,0)</f>
        <v>0</v>
      </c>
      <c r="G21" s="154" t="n">
        <f aca="false">IF(G9&lt;G19,G19-G9,0)</f>
        <v>0</v>
      </c>
      <c r="H21" s="154" t="n">
        <f aca="false">IF(H9&lt;H19,H19-H9,0)</f>
        <v>2569.1316</v>
      </c>
      <c r="I21" s="154" t="n">
        <f aca="false">IF(I9&lt;I19,I19-I9,0)</f>
        <v>6215.0796</v>
      </c>
      <c r="J21" s="154" t="n">
        <f aca="false">IF(J9&lt;J19,J19-J9,0)</f>
        <v>709.2792</v>
      </c>
      <c r="K21" s="154" t="n">
        <f aca="false">IF(K9&lt;K19,K19-K9,0)</f>
        <v>0</v>
      </c>
      <c r="L21" s="154" t="n">
        <f aca="false">IF(L9&lt;L19,L19-L9,0)</f>
        <v>0</v>
      </c>
      <c r="M21" s="154" t="n">
        <f aca="false">IF(M9&lt;M19,M19-M9,0)</f>
        <v>0</v>
      </c>
      <c r="N21" s="154" t="n">
        <f aca="false">IF(N9&lt;N19,N19-N9,0)</f>
        <v>110.4444</v>
      </c>
      <c r="O21" s="154" t="n">
        <f aca="false">IF(O9&lt;O19,O19-O9,0)</f>
        <v>0</v>
      </c>
      <c r="P21" s="154" t="n">
        <f aca="false">IF(P9&lt;P19,P19-P9,0)</f>
        <v>0</v>
      </c>
      <c r="Q21" s="149" t="n">
        <f aca="false">SUM(E21:P21)</f>
        <v>18821.9748</v>
      </c>
    </row>
    <row r="22" customFormat="false" ht="14.25" hidden="false" customHeight="false" outlineLevel="0" collapsed="false">
      <c r="B22" s="146"/>
      <c r="C22" s="146"/>
      <c r="D22" s="147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49"/>
    </row>
    <row r="23" customFormat="false" ht="14.25" hidden="false" customHeight="false" outlineLevel="0" collapsed="false">
      <c r="B23" s="145" t="s">
        <v>124</v>
      </c>
      <c r="C23" s="146"/>
      <c r="D23" s="147" t="s">
        <v>125</v>
      </c>
      <c r="E23" s="154" t="n">
        <v>0</v>
      </c>
      <c r="F23" s="154" t="n">
        <f aca="false">E24</f>
        <v>9218.04</v>
      </c>
      <c r="G23" s="154" t="n">
        <f aca="false">F24</f>
        <v>0</v>
      </c>
      <c r="H23" s="154" t="n">
        <f aca="false">G24</f>
        <v>0</v>
      </c>
      <c r="I23" s="154" t="n">
        <f aca="false">H24</f>
        <v>2569.1316</v>
      </c>
      <c r="J23" s="154" t="n">
        <f aca="false">I24</f>
        <v>8784.2112</v>
      </c>
      <c r="K23" s="154" t="n">
        <f aca="false">J24</f>
        <v>9493.4904</v>
      </c>
      <c r="L23" s="154" t="n">
        <f aca="false">K24</f>
        <v>9100.404</v>
      </c>
      <c r="M23" s="154" t="n">
        <f aca="false">L24</f>
        <v>8342.358</v>
      </c>
      <c r="N23" s="154" t="n">
        <f aca="false">M24</f>
        <v>7469.5008</v>
      </c>
      <c r="O23" s="154" t="n">
        <f aca="false">N24</f>
        <v>7579.9452</v>
      </c>
      <c r="P23" s="154" t="n">
        <f aca="false">O24</f>
        <v>82.5312000000003</v>
      </c>
      <c r="Q23" s="149"/>
    </row>
    <row r="24" s="91" customFormat="true" ht="15" hidden="false" customHeight="false" outlineLevel="0" collapsed="false">
      <c r="B24" s="145"/>
      <c r="C24" s="156"/>
      <c r="D24" s="151" t="s">
        <v>126</v>
      </c>
      <c r="E24" s="157" t="n">
        <f aca="false">IF(E21&gt;0,E21+E23,IF(E23-E20&lt;0,0,E23-E20))</f>
        <v>9218.04</v>
      </c>
      <c r="F24" s="157" t="n">
        <f aca="false">IF(F21&gt;0,F21+F23,IF(F23-F20&lt;0,0,F23-F20))</f>
        <v>0</v>
      </c>
      <c r="G24" s="157" t="n">
        <f aca="false">IF(G21&gt;0,G21+G23,IF(G23-G20&lt;0,0,G23-G20))</f>
        <v>0</v>
      </c>
      <c r="H24" s="157" t="n">
        <f aca="false">IF(H21&gt;0,H21+H23,IF(H23-H20&lt;0,0,H23-H20))</f>
        <v>2569.1316</v>
      </c>
      <c r="I24" s="157" t="n">
        <f aca="false">IF(I21&gt;0,I21+I23,IF(I23-I20&lt;0,0,I23-I20))</f>
        <v>8784.2112</v>
      </c>
      <c r="J24" s="157" t="n">
        <f aca="false">IF(J21&gt;0,J21+J23,IF(J23-J20&lt;0,0,J23-J20))</f>
        <v>9493.4904</v>
      </c>
      <c r="K24" s="157" t="n">
        <f aca="false">IF(K21&gt;0,K21+K23,IF(K23-K20&lt;0,0,K23-K20))</f>
        <v>9100.404</v>
      </c>
      <c r="L24" s="157" t="n">
        <f aca="false">IF(L21&gt;0,L21+L23,IF(L23-L20&lt;0,0,L23-L20))</f>
        <v>8342.358</v>
      </c>
      <c r="M24" s="157" t="n">
        <f aca="false">IF(M21&gt;0,M21+M23,IF(M23-M20&lt;0,0,M23-M20))</f>
        <v>7469.5008</v>
      </c>
      <c r="N24" s="157" t="n">
        <f aca="false">IF(N21&gt;0,N21+N23,IF(N23-N20&lt;0,0,N23-N20))</f>
        <v>7579.9452</v>
      </c>
      <c r="O24" s="157" t="n">
        <f aca="false">IF(O21&gt;0,O21+O23,IF(O23-O20&lt;0,0,O23-O20))</f>
        <v>82.5312000000003</v>
      </c>
      <c r="P24" s="157" t="n">
        <f aca="false">IF(P21&gt;0,P21+P23,IF(P23-P20&lt;0,0,P23-P20))</f>
        <v>0</v>
      </c>
      <c r="Q24" s="149"/>
    </row>
    <row r="25" customFormat="false" ht="14.25" hidden="false" customHeight="false" outlineLevel="0" collapsed="false">
      <c r="B25" s="145"/>
      <c r="C25" s="146"/>
      <c r="D25" s="147" t="s">
        <v>127</v>
      </c>
      <c r="E25" s="154" t="n">
        <f aca="false">IF(E24=0,E20-E23,0)</f>
        <v>0</v>
      </c>
      <c r="F25" s="154" t="n">
        <f aca="false">IF(F24=0,F20-F23,0)</f>
        <v>19976.4024</v>
      </c>
      <c r="G25" s="154" t="n">
        <f aca="false">IF(G24=0,G20-G23,0)</f>
        <v>17354.2356</v>
      </c>
      <c r="H25" s="154" t="n">
        <f aca="false">IF(H24=0,H20-H23,0)</f>
        <v>0</v>
      </c>
      <c r="I25" s="154" t="n">
        <f aca="false">IF(I24=0,I20-I23,0)</f>
        <v>0</v>
      </c>
      <c r="J25" s="154" t="n">
        <f aca="false">IF(J24=0,J20-J23,0)</f>
        <v>0</v>
      </c>
      <c r="K25" s="154" t="n">
        <f aca="false">IF(K24=0,K20-K23,0)</f>
        <v>0</v>
      </c>
      <c r="L25" s="154" t="n">
        <f aca="false">IF(L24=0,L20-L23,0)</f>
        <v>0</v>
      </c>
      <c r="M25" s="154" t="n">
        <f aca="false">IF(M24=0,M20-M23,0)</f>
        <v>0</v>
      </c>
      <c r="N25" s="154" t="n">
        <f aca="false">IF(N24=0,N20-N23,0)</f>
        <v>0</v>
      </c>
      <c r="O25" s="154" t="n">
        <f aca="false">IF(O24=0,O20-O23,0)</f>
        <v>0</v>
      </c>
      <c r="P25" s="154" t="n">
        <f aca="false">IF(P24=0,P20-P23,0)</f>
        <v>832.3968</v>
      </c>
      <c r="Q25" s="149"/>
    </row>
    <row r="26" customFormat="false" ht="14.25" hidden="false" customHeight="false" outlineLevel="0" collapsed="false">
      <c r="B26" s="146"/>
      <c r="C26" s="146"/>
      <c r="D26" s="147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49"/>
    </row>
    <row r="27" customFormat="false" ht="14.25" hidden="false" customHeight="true" outlineLevel="0" collapsed="false">
      <c r="B27" s="158" t="s">
        <v>128</v>
      </c>
      <c r="C27" s="146"/>
      <c r="D27" s="147" t="s">
        <v>129</v>
      </c>
      <c r="E27" s="154" t="n">
        <v>20384.69</v>
      </c>
      <c r="F27" s="154" t="n">
        <v>31449.46</v>
      </c>
      <c r="G27" s="154" t="n">
        <v>17134.14</v>
      </c>
      <c r="H27" s="154" t="n">
        <v>1851.22</v>
      </c>
      <c r="I27" s="154" t="n">
        <v>3431.87</v>
      </c>
      <c r="J27" s="154" t="n">
        <v>236.07</v>
      </c>
      <c r="K27" s="154" t="n">
        <v>1337.68</v>
      </c>
      <c r="L27" s="154" t="n">
        <v>4699.18</v>
      </c>
      <c r="M27" s="154" t="n">
        <v>3259.74</v>
      </c>
      <c r="N27" s="154" t="n">
        <v>1495.33</v>
      </c>
      <c r="O27" s="154" t="n">
        <v>4642.93</v>
      </c>
      <c r="P27" s="154" t="n">
        <v>15494.41</v>
      </c>
      <c r="Q27" s="149" t="n">
        <f aca="false">SUM(E27:P27)</f>
        <v>105416.72</v>
      </c>
    </row>
    <row r="28" customFormat="false" ht="14.25" hidden="false" customHeight="false" outlineLevel="0" collapsed="false">
      <c r="B28" s="158"/>
      <c r="C28" s="146"/>
      <c r="D28" s="147" t="s">
        <v>125</v>
      </c>
      <c r="E28" s="154" t="n">
        <v>56340.32</v>
      </c>
      <c r="F28" s="154" t="n">
        <f aca="false">E29</f>
        <v>76725.01</v>
      </c>
      <c r="G28" s="154" t="n">
        <f aca="false">F29</f>
        <v>88198.0676</v>
      </c>
      <c r="H28" s="154" t="n">
        <f aca="false">G29</f>
        <v>87977.972</v>
      </c>
      <c r="I28" s="154" t="n">
        <f aca="false">H29</f>
        <v>89829.192</v>
      </c>
      <c r="J28" s="154" t="n">
        <f aca="false">I29</f>
        <v>93261.062</v>
      </c>
      <c r="K28" s="154" t="n">
        <f aca="false">J29</f>
        <v>93497.132</v>
      </c>
      <c r="L28" s="154" t="n">
        <f aca="false">K29</f>
        <v>94834.812</v>
      </c>
      <c r="M28" s="154" t="n">
        <f aca="false">L29</f>
        <v>99533.992</v>
      </c>
      <c r="N28" s="154" t="n">
        <f aca="false">M29</f>
        <v>102793.732</v>
      </c>
      <c r="O28" s="154" t="n">
        <f aca="false">N29</f>
        <v>104289.062</v>
      </c>
      <c r="P28" s="154" t="n">
        <f aca="false">O29</f>
        <v>108931.992</v>
      </c>
      <c r="Q28" s="149"/>
    </row>
    <row r="29" s="91" customFormat="true" ht="15" hidden="false" customHeight="false" outlineLevel="0" collapsed="false">
      <c r="B29" s="158"/>
      <c r="C29" s="156"/>
      <c r="D29" s="151" t="s">
        <v>126</v>
      </c>
      <c r="E29" s="157" t="n">
        <f aca="false">IF(E25=0,E27+E28,IF(E27+E28-E25&lt;0,0,E27+E28-E25))</f>
        <v>76725.01</v>
      </c>
      <c r="F29" s="157" t="n">
        <f aca="false">IF(F25=0,F27+F28,IF(F27+F28-F25&lt;0,0,F27+F28-F25))</f>
        <v>88198.0676</v>
      </c>
      <c r="G29" s="157" t="n">
        <f aca="false">IF(G25=0,G27+G28,IF(G27+G28-G25&lt;0,0,G27+G28-G25))</f>
        <v>87977.972</v>
      </c>
      <c r="H29" s="157" t="n">
        <f aca="false">IF(H25=0,H27+H28,IF(H27+H28-H25&lt;0,0,H27+H28-H25))</f>
        <v>89829.192</v>
      </c>
      <c r="I29" s="157" t="n">
        <f aca="false">IF(I25=0,I27+I28,IF(I27+I28-I25&lt;0,0,I27+I28-I25))</f>
        <v>93261.062</v>
      </c>
      <c r="J29" s="157" t="n">
        <f aca="false">IF(J25=0,J27+J28,IF(J27+J28-J25&lt;0,0,J27+J28-J25))</f>
        <v>93497.132</v>
      </c>
      <c r="K29" s="157" t="n">
        <f aca="false">IF(K25=0,K27+K28,IF(K27+K28-K25&lt;0,0,K27+K28-K25))</f>
        <v>94834.812</v>
      </c>
      <c r="L29" s="157" t="n">
        <f aca="false">IF(L25=0,L27+L28,IF(L27+L28-L25&lt;0,0,L27+L28-L25))</f>
        <v>99533.992</v>
      </c>
      <c r="M29" s="157" t="n">
        <f aca="false">IF(M25=0,M27+M28,IF(M27+M28-M25&lt;0,0,M27+M28-M25))</f>
        <v>102793.732</v>
      </c>
      <c r="N29" s="157" t="n">
        <f aca="false">IF(N25=0,N27+N28,IF(N27+N28-N25&lt;0,0,N27+N28-N25))</f>
        <v>104289.062</v>
      </c>
      <c r="O29" s="157" t="n">
        <f aca="false">IF(O25=0,O27+O28,IF(O27+O28-O25&lt;0,0,O27+O28-O25))</f>
        <v>108931.992</v>
      </c>
      <c r="P29" s="157" t="n">
        <f aca="false">IF(P25=0,P27+P28,IF(P27+P28-P25&lt;0,0,P27+P28-P25))</f>
        <v>123594.0052</v>
      </c>
      <c r="Q29" s="149"/>
    </row>
    <row r="30" customFormat="false" ht="14.25" hidden="false" customHeight="false" outlineLevel="0" collapsed="false">
      <c r="B30" s="158"/>
      <c r="C30" s="146"/>
      <c r="D30" s="147" t="s">
        <v>130</v>
      </c>
      <c r="E30" s="154" t="n">
        <f aca="false">IF(E29=0,E25-E28-E27,0)</f>
        <v>0</v>
      </c>
      <c r="F30" s="154" t="n">
        <f aca="false">IF(F29=0,F25-F28-F27,0)</f>
        <v>0</v>
      </c>
      <c r="G30" s="154" t="n">
        <f aca="false">IF(G29=0,G25-G28-G27,0)</f>
        <v>0</v>
      </c>
      <c r="H30" s="154" t="n">
        <f aca="false">IF(H29=0,H25-H28-H27,0)</f>
        <v>0</v>
      </c>
      <c r="I30" s="154" t="n">
        <f aca="false">IF(I29=0,I25-I28-I27,0)</f>
        <v>0</v>
      </c>
      <c r="J30" s="154" t="n">
        <f aca="false">IF(J29=0,J25-J28-J27,0)</f>
        <v>0</v>
      </c>
      <c r="K30" s="154" t="n">
        <f aca="false">IF(K29=0,K25-K28-K27,0)</f>
        <v>0</v>
      </c>
      <c r="L30" s="154" t="n">
        <f aca="false">IF(L29=0,L25-L28-L27,0)</f>
        <v>0</v>
      </c>
      <c r="M30" s="154" t="n">
        <f aca="false">IF(M29=0,M25-M28-M27,0)</f>
        <v>0</v>
      </c>
      <c r="N30" s="154" t="n">
        <f aca="false">IF(N29=0,N25-N28-N27,0)</f>
        <v>0</v>
      </c>
      <c r="O30" s="154" t="n">
        <f aca="false">IF(O29=0,O25-O28-O27,0)</f>
        <v>0</v>
      </c>
      <c r="P30" s="154" t="n">
        <f aca="false">IF(P29=0,P25-P28-P27,0)</f>
        <v>0</v>
      </c>
      <c r="Q30" s="149" t="n">
        <f aca="false">SUM(E30:P30)</f>
        <v>0</v>
      </c>
    </row>
    <row r="31" customFormat="false" ht="14.25" hidden="false" customHeight="false" outlineLevel="0" collapsed="false">
      <c r="B31" s="146"/>
      <c r="C31" s="146"/>
      <c r="D31" s="147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49"/>
    </row>
    <row r="32" customFormat="false" ht="14.25" hidden="false" customHeight="true" outlineLevel="0" collapsed="false">
      <c r="B32" s="158" t="s">
        <v>131</v>
      </c>
      <c r="C32" s="146"/>
      <c r="D32" s="147" t="s">
        <v>132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49"/>
    </row>
    <row r="33" customFormat="false" ht="14.25" hidden="false" customHeight="false" outlineLevel="0" collapsed="false">
      <c r="B33" s="158"/>
      <c r="C33" s="146" t="n">
        <v>721</v>
      </c>
      <c r="D33" s="147" t="s">
        <v>133</v>
      </c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49" t="n">
        <f aca="false">SUM(E33:P33)</f>
        <v>0</v>
      </c>
    </row>
    <row r="34" customFormat="false" ht="14.25" hidden="false" customHeight="false" outlineLevel="0" collapsed="false">
      <c r="B34" s="158"/>
      <c r="C34" s="146" t="n">
        <v>723</v>
      </c>
      <c r="D34" s="147" t="s">
        <v>134</v>
      </c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49" t="n">
        <f aca="false">SUM(E34:P34)</f>
        <v>0</v>
      </c>
    </row>
    <row r="35" customFormat="false" ht="14.25" hidden="false" customHeight="false" outlineLevel="0" collapsed="false">
      <c r="B35" s="158"/>
      <c r="C35" s="146" t="n">
        <v>725</v>
      </c>
      <c r="D35" s="147" t="s">
        <v>135</v>
      </c>
      <c r="E35" s="154" t="n">
        <v>3232.27</v>
      </c>
      <c r="F35" s="154" t="n">
        <v>184.42</v>
      </c>
      <c r="G35" s="154" t="n">
        <v>361.98</v>
      </c>
      <c r="H35" s="154"/>
      <c r="I35" s="154" t="n">
        <v>368.73</v>
      </c>
      <c r="J35" s="154" t="n">
        <v>3.57</v>
      </c>
      <c r="K35" s="154" t="n">
        <v>36.18</v>
      </c>
      <c r="L35" s="154" t="n">
        <v>230.4</v>
      </c>
      <c r="M35" s="154" t="n">
        <v>9.57</v>
      </c>
      <c r="N35" s="154" t="n">
        <v>306.95</v>
      </c>
      <c r="O35" s="154" t="n">
        <v>2022.02</v>
      </c>
      <c r="P35" s="154" t="n">
        <v>126.27</v>
      </c>
      <c r="Q35" s="149" t="n">
        <f aca="false">SUM(E35:P35)</f>
        <v>6882.36</v>
      </c>
    </row>
    <row r="36" customFormat="false" ht="14.25" hidden="false" customHeight="false" outlineLevel="0" collapsed="false">
      <c r="B36" s="158"/>
      <c r="C36" s="146" t="n">
        <v>727</v>
      </c>
      <c r="D36" s="147" t="s">
        <v>136</v>
      </c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49" t="n">
        <f aca="false">SUM(E36:P36)</f>
        <v>0</v>
      </c>
    </row>
    <row r="37" customFormat="false" ht="14.25" hidden="false" customHeight="false" outlineLevel="0" collapsed="false">
      <c r="B37" s="158"/>
      <c r="C37" s="146" t="n">
        <v>729</v>
      </c>
      <c r="D37" s="147" t="s">
        <v>137</v>
      </c>
      <c r="E37" s="154" t="n">
        <v>2924.89</v>
      </c>
      <c r="F37" s="154" t="n">
        <v>4947.32</v>
      </c>
      <c r="G37" s="154" t="n">
        <v>2812.7</v>
      </c>
      <c r="H37" s="154"/>
      <c r="I37" s="154" t="n">
        <v>299.04</v>
      </c>
      <c r="J37" s="154" t="n">
        <v>36.21</v>
      </c>
      <c r="K37" s="154" t="n">
        <v>123.1</v>
      </c>
      <c r="L37" s="154" t="n">
        <v>1329.55</v>
      </c>
      <c r="M37" s="154" t="n">
        <v>2003.82</v>
      </c>
      <c r="N37" s="154" t="n">
        <v>475.15</v>
      </c>
      <c r="O37" s="154" t="n">
        <v>2299.02</v>
      </c>
      <c r="P37" s="154" t="n">
        <v>3888.12</v>
      </c>
      <c r="Q37" s="149" t="n">
        <f aca="false">SUM(E37:P37)</f>
        <v>21138.92</v>
      </c>
    </row>
    <row r="38" customFormat="false" ht="14.25" hidden="false" customHeight="false" outlineLevel="0" collapsed="false">
      <c r="B38" s="158"/>
      <c r="C38" s="146" t="n">
        <v>731</v>
      </c>
      <c r="D38" s="147" t="s">
        <v>138</v>
      </c>
      <c r="E38" s="154" t="n">
        <v>5130.26</v>
      </c>
      <c r="F38" s="154" t="n">
        <v>252</v>
      </c>
      <c r="G38" s="154" t="n">
        <v>252</v>
      </c>
      <c r="H38" s="154" t="n">
        <v>2712.68</v>
      </c>
      <c r="I38" s="154" t="n">
        <v>8672.57</v>
      </c>
      <c r="J38" s="154" t="n">
        <v>252</v>
      </c>
      <c r="K38" s="154" t="n">
        <v>252</v>
      </c>
      <c r="L38" s="154" t="n">
        <v>252</v>
      </c>
      <c r="M38" s="154" t="n">
        <v>252</v>
      </c>
      <c r="N38" s="154" t="n">
        <v>252</v>
      </c>
      <c r="O38" s="154" t="n">
        <v>252</v>
      </c>
      <c r="P38" s="154" t="n">
        <v>252</v>
      </c>
      <c r="Q38" s="149" t="n">
        <f aca="false">SUM(E38:P38)</f>
        <v>18783.51</v>
      </c>
    </row>
    <row r="39" s="91" customFormat="true" ht="15" hidden="false" customHeight="false" outlineLevel="0" collapsed="false">
      <c r="B39" s="158"/>
      <c r="C39" s="150" t="n">
        <v>799</v>
      </c>
      <c r="D39" s="155" t="s">
        <v>130</v>
      </c>
      <c r="E39" s="152" t="n">
        <f aca="false">SUM(E33:E38)</f>
        <v>11287.42</v>
      </c>
      <c r="F39" s="152" t="n">
        <f aca="false">SUM(F33:F38)</f>
        <v>5383.74</v>
      </c>
      <c r="G39" s="152" t="n">
        <f aca="false">SUM(G33:G38)</f>
        <v>3426.68</v>
      </c>
      <c r="H39" s="152" t="n">
        <f aca="false">SUM(H33:H38)</f>
        <v>2712.68</v>
      </c>
      <c r="I39" s="152" t="n">
        <f aca="false">SUM(I33:I38)</f>
        <v>9340.34</v>
      </c>
      <c r="J39" s="152" t="n">
        <f aca="false">SUM(J33:J38)</f>
        <v>291.78</v>
      </c>
      <c r="K39" s="152" t="n">
        <f aca="false">SUM(K33:K38)</f>
        <v>411.28</v>
      </c>
      <c r="L39" s="152" t="n">
        <f aca="false">SUM(L33:L38)</f>
        <v>1811.95</v>
      </c>
      <c r="M39" s="152" t="n">
        <f aca="false">SUM(M33:M38)</f>
        <v>2265.39</v>
      </c>
      <c r="N39" s="152" t="n">
        <f aca="false">SUM(N33:N38)</f>
        <v>1034.1</v>
      </c>
      <c r="O39" s="152" t="n">
        <f aca="false">SUM(O33:O38)</f>
        <v>4573.04</v>
      </c>
      <c r="P39" s="152" t="n">
        <f aca="false">SUM(P33:P38)</f>
        <v>4266.39</v>
      </c>
      <c r="Q39" s="153" t="n">
        <f aca="false">SUM(E39:P39)</f>
        <v>46804.79</v>
      </c>
    </row>
    <row r="40" customFormat="false" ht="14.25" hidden="false" customHeight="false" outlineLevel="0" collapsed="false">
      <c r="B40" s="146"/>
      <c r="C40" s="146"/>
      <c r="D40" s="147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</row>
    <row r="41" customFormat="false" ht="14.25" hidden="false" customHeight="true" outlineLevel="0" collapsed="false">
      <c r="B41" s="158" t="s">
        <v>139</v>
      </c>
      <c r="C41" s="146"/>
      <c r="D41" s="147" t="s">
        <v>140</v>
      </c>
      <c r="E41" s="154" t="n">
        <f aca="false">E39</f>
        <v>11287.42</v>
      </c>
      <c r="F41" s="154" t="n">
        <f aca="false">F39</f>
        <v>5383.74</v>
      </c>
      <c r="G41" s="154" t="n">
        <f aca="false">G39</f>
        <v>3426.68</v>
      </c>
      <c r="H41" s="154" t="n">
        <f aca="false">H39</f>
        <v>2712.68</v>
      </c>
      <c r="I41" s="154" t="n">
        <f aca="false">I39</f>
        <v>9340.34</v>
      </c>
      <c r="J41" s="154" t="n">
        <f aca="false">J39</f>
        <v>291.78</v>
      </c>
      <c r="K41" s="154" t="n">
        <f aca="false">K39</f>
        <v>411.28</v>
      </c>
      <c r="L41" s="154" t="n">
        <f aca="false">L39</f>
        <v>1811.95</v>
      </c>
      <c r="M41" s="154" t="n">
        <f aca="false">M39</f>
        <v>2265.39</v>
      </c>
      <c r="N41" s="154" t="n">
        <f aca="false">N39</f>
        <v>1034.1</v>
      </c>
      <c r="O41" s="154" t="n">
        <f aca="false">O39</f>
        <v>4573.04</v>
      </c>
      <c r="P41" s="154" t="n">
        <f aca="false">P39</f>
        <v>4266.39</v>
      </c>
      <c r="Q41" s="154"/>
    </row>
    <row r="42" customFormat="false" ht="14.25" hidden="false" customHeight="false" outlineLevel="0" collapsed="false">
      <c r="B42" s="158"/>
      <c r="C42" s="146"/>
      <c r="D42" s="147" t="s">
        <v>141</v>
      </c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</row>
    <row r="43" customFormat="false" ht="14.25" hidden="false" customHeight="false" outlineLevel="0" collapsed="false">
      <c r="B43" s="158"/>
      <c r="C43" s="146"/>
      <c r="D43" s="147" t="s">
        <v>142</v>
      </c>
      <c r="E43" s="154" t="n">
        <f aca="false">E41+E42</f>
        <v>11287.42</v>
      </c>
      <c r="F43" s="154" t="n">
        <f aca="false">F41+F42</f>
        <v>5383.74</v>
      </c>
      <c r="G43" s="154" t="n">
        <f aca="false">G41+G42</f>
        <v>3426.68</v>
      </c>
      <c r="H43" s="154" t="n">
        <f aca="false">H41+H42</f>
        <v>2712.68</v>
      </c>
      <c r="I43" s="154" t="n">
        <f aca="false">I41+I42</f>
        <v>9340.34</v>
      </c>
      <c r="J43" s="154" t="n">
        <f aca="false">J41+J42</f>
        <v>291.78</v>
      </c>
      <c r="K43" s="154" t="n">
        <f aca="false">K41+K42</f>
        <v>411.28</v>
      </c>
      <c r="L43" s="154" t="n">
        <f aca="false">L41+L42</f>
        <v>1811.95</v>
      </c>
      <c r="M43" s="154" t="n">
        <f aca="false">M41+M42</f>
        <v>2265.39</v>
      </c>
      <c r="N43" s="154" t="n">
        <f aca="false">N41+N42</f>
        <v>1034.1</v>
      </c>
      <c r="O43" s="154" t="n">
        <f aca="false">O41+O42</f>
        <v>4573.04</v>
      </c>
      <c r="P43" s="154" t="n">
        <f aca="false">P41+P42</f>
        <v>4266.39</v>
      </c>
      <c r="Q43" s="154"/>
    </row>
    <row r="44" customFormat="false" ht="14.25" hidden="false" customHeight="false" outlineLevel="0" collapsed="false">
      <c r="B44" s="139"/>
      <c r="C44" s="139"/>
      <c r="D44" s="139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</row>
  </sheetData>
  <mergeCells count="6">
    <mergeCell ref="B6:B10"/>
    <mergeCell ref="B14:B16"/>
    <mergeCell ref="B23:B25"/>
    <mergeCell ref="B27:B30"/>
    <mergeCell ref="B32:B39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N83" activeCellId="0" sqref="N83"/>
    </sheetView>
  </sheetViews>
  <sheetFormatPr defaultColWidth="10.609375" defaultRowHeight="14.25" zeroHeight="false" outlineLevelRow="0" outlineLevelCol="0"/>
  <sheetData>
    <row r="1" customFormat="false" ht="27" hidden="false" customHeight="false" outlineLevel="0" collapsed="false">
      <c r="A1" s="159" t="s">
        <v>68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customFormat="false" ht="15.75" hidden="false" customHeight="false" outlineLevel="0" collapsed="false">
      <c r="A2" s="161" t="s">
        <v>143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0"/>
    </row>
    <row r="3" customFormat="false" ht="15.75" hidden="false" customHeight="false" outlineLevel="0" collapsed="false">
      <c r="A3" s="161" t="s">
        <v>144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0"/>
    </row>
    <row r="6" customFormat="false" ht="15" hidden="false" customHeight="false" outlineLevel="0" collapsed="false">
      <c r="A6" s="162" t="s">
        <v>145</v>
      </c>
      <c r="B6" s="162" t="s">
        <v>16</v>
      </c>
      <c r="C6" s="162" t="s">
        <v>17</v>
      </c>
      <c r="D6" s="162" t="s">
        <v>146</v>
      </c>
      <c r="E6" s="162" t="s">
        <v>147</v>
      </c>
      <c r="F6" s="162" t="s">
        <v>148</v>
      </c>
      <c r="G6" s="162" t="s">
        <v>149</v>
      </c>
      <c r="H6" s="162" t="s">
        <v>150</v>
      </c>
      <c r="I6" s="162" t="s">
        <v>151</v>
      </c>
      <c r="J6" s="162" t="s">
        <v>152</v>
      </c>
      <c r="K6" s="162" t="s">
        <v>153</v>
      </c>
      <c r="L6" s="162" t="s">
        <v>154</v>
      </c>
      <c r="M6" s="162" t="s">
        <v>155</v>
      </c>
      <c r="N6" s="162" t="s">
        <v>88</v>
      </c>
    </row>
    <row r="7" customFormat="false" ht="15" hidden="false" customHeight="false" outlineLevel="0" collapsed="false">
      <c r="A7" s="160"/>
      <c r="B7" s="163" t="s">
        <v>44</v>
      </c>
      <c r="C7" s="163" t="s">
        <v>45</v>
      </c>
      <c r="D7" s="163"/>
      <c r="E7" s="163"/>
      <c r="F7" s="160"/>
      <c r="G7" s="163"/>
      <c r="H7" s="163"/>
      <c r="I7" s="163"/>
      <c r="J7" s="163"/>
      <c r="K7" s="163" t="s">
        <v>156</v>
      </c>
      <c r="L7" s="160"/>
      <c r="M7" s="160"/>
      <c r="N7" s="164" t="n">
        <v>0</v>
      </c>
    </row>
    <row r="8" customFormat="false" ht="15" hidden="false" customHeight="false" outlineLevel="0" collapsed="false">
      <c r="A8" s="163" t="s">
        <v>157</v>
      </c>
      <c r="B8" s="163" t="s">
        <v>44</v>
      </c>
      <c r="C8" s="163"/>
      <c r="D8" s="163"/>
      <c r="E8" s="163"/>
      <c r="F8" s="163" t="s">
        <v>158</v>
      </c>
      <c r="G8" s="163" t="s">
        <v>159</v>
      </c>
      <c r="H8" s="163" t="s">
        <v>160</v>
      </c>
      <c r="I8" s="163" t="s">
        <v>161</v>
      </c>
      <c r="J8" s="163"/>
      <c r="K8" s="163" t="s">
        <v>162</v>
      </c>
      <c r="L8" s="164" t="n">
        <v>9.24</v>
      </c>
      <c r="M8" s="160"/>
      <c r="N8" s="164" t="n">
        <v>9.24</v>
      </c>
    </row>
    <row r="9" customFormat="false" ht="15" hidden="false" customHeight="false" outlineLevel="0" collapsed="false">
      <c r="A9" s="163" t="s">
        <v>163</v>
      </c>
      <c r="B9" s="163" t="s">
        <v>44</v>
      </c>
      <c r="C9" s="163"/>
      <c r="D9" s="163"/>
      <c r="E9" s="163"/>
      <c r="F9" s="163" t="s">
        <v>164</v>
      </c>
      <c r="G9" s="163" t="s">
        <v>165</v>
      </c>
      <c r="H9" s="163" t="s">
        <v>166</v>
      </c>
      <c r="I9" s="163" t="s">
        <v>167</v>
      </c>
      <c r="J9" s="163"/>
      <c r="K9" s="165" t="s">
        <v>168</v>
      </c>
      <c r="L9" s="164" t="n">
        <v>69.81</v>
      </c>
      <c r="M9" s="160"/>
      <c r="N9" s="164" t="n">
        <v>79.05</v>
      </c>
    </row>
    <row r="10" customFormat="false" ht="15" hidden="false" customHeight="false" outlineLevel="0" collapsed="false">
      <c r="A10" s="163" t="s">
        <v>169</v>
      </c>
      <c r="B10" s="163" t="s">
        <v>44</v>
      </c>
      <c r="C10" s="163"/>
      <c r="D10" s="163"/>
      <c r="E10" s="163"/>
      <c r="F10" s="163" t="s">
        <v>170</v>
      </c>
      <c r="G10" s="163" t="s">
        <v>171</v>
      </c>
      <c r="H10" s="163" t="s">
        <v>172</v>
      </c>
      <c r="I10" s="163" t="s">
        <v>173</v>
      </c>
      <c r="J10" s="163"/>
      <c r="K10" s="163" t="s">
        <v>174</v>
      </c>
      <c r="L10" s="164" t="n">
        <v>7.42</v>
      </c>
      <c r="M10" s="160"/>
      <c r="N10" s="164" t="n">
        <v>86.47</v>
      </c>
    </row>
    <row r="11" customFormat="false" ht="15" hidden="false" customHeight="false" outlineLevel="0" collapsed="false">
      <c r="A11" s="163" t="s">
        <v>169</v>
      </c>
      <c r="B11" s="163" t="s">
        <v>44</v>
      </c>
      <c r="C11" s="163"/>
      <c r="D11" s="163"/>
      <c r="E11" s="163"/>
      <c r="F11" s="163" t="s">
        <v>175</v>
      </c>
      <c r="G11" s="163" t="s">
        <v>176</v>
      </c>
      <c r="H11" s="163" t="s">
        <v>172</v>
      </c>
      <c r="I11" s="163" t="s">
        <v>173</v>
      </c>
      <c r="J11" s="163"/>
      <c r="K11" s="163" t="s">
        <v>177</v>
      </c>
      <c r="L11" s="164" t="n">
        <v>2.05</v>
      </c>
      <c r="M11" s="160"/>
      <c r="N11" s="164" t="n">
        <v>88.52</v>
      </c>
    </row>
    <row r="12" customFormat="false" ht="15" hidden="false" customHeight="false" outlineLevel="0" collapsed="false">
      <c r="A12" s="163" t="s">
        <v>178</v>
      </c>
      <c r="B12" s="163" t="s">
        <v>44</v>
      </c>
      <c r="C12" s="163"/>
      <c r="D12" s="163"/>
      <c r="E12" s="163"/>
      <c r="F12" s="163" t="s">
        <v>179</v>
      </c>
      <c r="G12" s="163" t="s">
        <v>180</v>
      </c>
      <c r="H12" s="163" t="s">
        <v>166</v>
      </c>
      <c r="I12" s="163" t="s">
        <v>167</v>
      </c>
      <c r="J12" s="163"/>
      <c r="K12" s="165" t="s">
        <v>181</v>
      </c>
      <c r="L12" s="164" t="n">
        <v>16.5</v>
      </c>
      <c r="M12" s="160"/>
      <c r="N12" s="164" t="n">
        <v>105.02</v>
      </c>
    </row>
    <row r="13" customFormat="false" ht="15" hidden="false" customHeight="false" outlineLevel="0" collapsed="false">
      <c r="A13" s="163" t="s">
        <v>182</v>
      </c>
      <c r="B13" s="163" t="s">
        <v>44</v>
      </c>
      <c r="C13" s="163"/>
      <c r="D13" s="163"/>
      <c r="E13" s="163"/>
      <c r="F13" s="163" t="s">
        <v>183</v>
      </c>
      <c r="G13" s="163" t="s">
        <v>184</v>
      </c>
      <c r="H13" s="163" t="s">
        <v>166</v>
      </c>
      <c r="I13" s="163" t="s">
        <v>167</v>
      </c>
      <c r="J13" s="163"/>
      <c r="K13" s="165" t="s">
        <v>185</v>
      </c>
      <c r="L13" s="164" t="n">
        <v>6</v>
      </c>
      <c r="M13" s="160"/>
      <c r="N13" s="164" t="n">
        <v>111.02</v>
      </c>
    </row>
    <row r="14" customFormat="false" ht="15" hidden="false" customHeight="false" outlineLevel="0" collapsed="false">
      <c r="A14" s="163" t="s">
        <v>182</v>
      </c>
      <c r="B14" s="163" t="s">
        <v>44</v>
      </c>
      <c r="C14" s="163"/>
      <c r="D14" s="163"/>
      <c r="E14" s="163"/>
      <c r="F14" s="163" t="s">
        <v>186</v>
      </c>
      <c r="G14" s="163" t="s">
        <v>187</v>
      </c>
      <c r="H14" s="163" t="s">
        <v>166</v>
      </c>
      <c r="I14" s="163" t="s">
        <v>167</v>
      </c>
      <c r="J14" s="163"/>
      <c r="K14" s="165" t="s">
        <v>188</v>
      </c>
      <c r="L14" s="164" t="n">
        <v>2127.48</v>
      </c>
      <c r="M14" s="160"/>
      <c r="N14" s="164" t="n">
        <v>2238.5</v>
      </c>
    </row>
    <row r="15" customFormat="false" ht="15" hidden="false" customHeight="false" outlineLevel="0" collapsed="false">
      <c r="A15" s="163" t="s">
        <v>189</v>
      </c>
      <c r="B15" s="163" t="s">
        <v>44</v>
      </c>
      <c r="C15" s="163"/>
      <c r="D15" s="163"/>
      <c r="E15" s="163"/>
      <c r="F15" s="163" t="s">
        <v>190</v>
      </c>
      <c r="G15" s="163" t="s">
        <v>191</v>
      </c>
      <c r="H15" s="163" t="s">
        <v>172</v>
      </c>
      <c r="I15" s="163" t="s">
        <v>173</v>
      </c>
      <c r="J15" s="163"/>
      <c r="K15" s="163" t="s">
        <v>192</v>
      </c>
      <c r="L15" s="164" t="n">
        <v>43.75</v>
      </c>
      <c r="M15" s="160"/>
      <c r="N15" s="164" t="n">
        <v>2282.25</v>
      </c>
    </row>
    <row r="16" customFormat="false" ht="15" hidden="false" customHeight="false" outlineLevel="0" collapsed="false">
      <c r="A16" s="163" t="s">
        <v>189</v>
      </c>
      <c r="B16" s="163" t="s">
        <v>44</v>
      </c>
      <c r="C16" s="163"/>
      <c r="D16" s="163"/>
      <c r="E16" s="163"/>
      <c r="F16" s="163" t="s">
        <v>193</v>
      </c>
      <c r="G16" s="163" t="s">
        <v>194</v>
      </c>
      <c r="H16" s="163" t="s">
        <v>172</v>
      </c>
      <c r="I16" s="163" t="s">
        <v>173</v>
      </c>
      <c r="J16" s="163"/>
      <c r="K16" s="163" t="s">
        <v>195</v>
      </c>
      <c r="L16" s="164" t="n">
        <v>32.64</v>
      </c>
      <c r="M16" s="160"/>
      <c r="N16" s="164" t="n">
        <v>2314.89</v>
      </c>
    </row>
    <row r="17" customFormat="false" ht="15" hidden="false" customHeight="false" outlineLevel="0" collapsed="false">
      <c r="A17" s="163" t="s">
        <v>196</v>
      </c>
      <c r="B17" s="163" t="s">
        <v>44</v>
      </c>
      <c r="C17" s="163"/>
      <c r="D17" s="163"/>
      <c r="E17" s="163"/>
      <c r="F17" s="163" t="s">
        <v>197</v>
      </c>
      <c r="G17" s="163" t="s">
        <v>198</v>
      </c>
      <c r="H17" s="163" t="s">
        <v>166</v>
      </c>
      <c r="I17" s="163" t="s">
        <v>167</v>
      </c>
      <c r="J17" s="163"/>
      <c r="K17" s="165" t="s">
        <v>199</v>
      </c>
      <c r="L17" s="164" t="n">
        <v>1591.7</v>
      </c>
      <c r="M17" s="160"/>
      <c r="N17" s="164" t="n">
        <v>3906.59</v>
      </c>
    </row>
    <row r="18" customFormat="false" ht="15" hidden="false" customHeight="false" outlineLevel="0" collapsed="false">
      <c r="A18" s="163" t="s">
        <v>200</v>
      </c>
      <c r="B18" s="163" t="s">
        <v>44</v>
      </c>
      <c r="C18" s="163"/>
      <c r="D18" s="163"/>
      <c r="E18" s="163"/>
      <c r="F18" s="163" t="s">
        <v>201</v>
      </c>
      <c r="G18" s="163" t="s">
        <v>202</v>
      </c>
      <c r="H18" s="163" t="s">
        <v>172</v>
      </c>
      <c r="I18" s="163" t="s">
        <v>173</v>
      </c>
      <c r="J18" s="163"/>
      <c r="K18" s="163" t="s">
        <v>203</v>
      </c>
      <c r="L18" s="164" t="n">
        <v>19.32</v>
      </c>
      <c r="M18" s="160"/>
      <c r="N18" s="164" t="n">
        <v>3925.91</v>
      </c>
    </row>
    <row r="19" customFormat="false" ht="15" hidden="false" customHeight="false" outlineLevel="0" collapsed="false">
      <c r="A19" s="163" t="s">
        <v>204</v>
      </c>
      <c r="B19" s="163" t="s">
        <v>44</v>
      </c>
      <c r="C19" s="163"/>
      <c r="D19" s="163"/>
      <c r="E19" s="163"/>
      <c r="F19" s="163" t="s">
        <v>205</v>
      </c>
      <c r="G19" s="163" t="s">
        <v>206</v>
      </c>
      <c r="H19" s="163" t="s">
        <v>166</v>
      </c>
      <c r="I19" s="163" t="s">
        <v>167</v>
      </c>
      <c r="J19" s="163"/>
      <c r="K19" s="165" t="s">
        <v>207</v>
      </c>
      <c r="L19" s="164" t="n">
        <v>1063.74</v>
      </c>
      <c r="M19" s="160"/>
      <c r="N19" s="164" t="n">
        <v>4989.65</v>
      </c>
    </row>
    <row r="20" customFormat="false" ht="15" hidden="false" customHeight="false" outlineLevel="0" collapsed="false">
      <c r="A20" s="163" t="s">
        <v>208</v>
      </c>
      <c r="B20" s="163" t="s">
        <v>44</v>
      </c>
      <c r="C20" s="163"/>
      <c r="D20" s="163"/>
      <c r="E20" s="163"/>
      <c r="F20" s="163" t="s">
        <v>209</v>
      </c>
      <c r="G20" s="163" t="s">
        <v>210</v>
      </c>
      <c r="H20" s="163" t="s">
        <v>166</v>
      </c>
      <c r="I20" s="163" t="s">
        <v>167</v>
      </c>
      <c r="J20" s="163"/>
      <c r="K20" s="165" t="s">
        <v>211</v>
      </c>
      <c r="L20" s="164" t="n">
        <v>270.32</v>
      </c>
      <c r="M20" s="160"/>
      <c r="N20" s="164" t="n">
        <v>5259.97</v>
      </c>
    </row>
    <row r="21" customFormat="false" ht="15" hidden="false" customHeight="false" outlineLevel="0" collapsed="false">
      <c r="A21" s="163" t="s">
        <v>208</v>
      </c>
      <c r="B21" s="163" t="s">
        <v>44</v>
      </c>
      <c r="C21" s="163"/>
      <c r="D21" s="163"/>
      <c r="E21" s="163"/>
      <c r="F21" s="163" t="s">
        <v>212</v>
      </c>
      <c r="G21" s="163" t="s">
        <v>213</v>
      </c>
      <c r="H21" s="163" t="s">
        <v>166</v>
      </c>
      <c r="I21" s="163" t="s">
        <v>167</v>
      </c>
      <c r="J21" s="163"/>
      <c r="K21" s="165" t="s">
        <v>214</v>
      </c>
      <c r="L21" s="164" t="n">
        <v>246.95</v>
      </c>
      <c r="M21" s="160"/>
      <c r="N21" s="164" t="n">
        <v>5506.92</v>
      </c>
    </row>
    <row r="22" customFormat="false" ht="15" hidden="false" customHeight="false" outlineLevel="0" collapsed="false">
      <c r="A22" s="163" t="s">
        <v>215</v>
      </c>
      <c r="B22" s="163" t="s">
        <v>44</v>
      </c>
      <c r="C22" s="163"/>
      <c r="D22" s="163"/>
      <c r="E22" s="163"/>
      <c r="F22" s="163" t="s">
        <v>216</v>
      </c>
      <c r="G22" s="163" t="s">
        <v>217</v>
      </c>
      <c r="H22" s="163" t="s">
        <v>166</v>
      </c>
      <c r="I22" s="163" t="s">
        <v>167</v>
      </c>
      <c r="J22" s="163"/>
      <c r="K22" s="165" t="s">
        <v>218</v>
      </c>
      <c r="L22" s="164" t="n">
        <v>29.7</v>
      </c>
      <c r="M22" s="160"/>
      <c r="N22" s="164" t="n">
        <v>5536.62</v>
      </c>
    </row>
    <row r="23" customFormat="false" ht="15" hidden="false" customHeight="false" outlineLevel="0" collapsed="false">
      <c r="A23" s="163" t="s">
        <v>219</v>
      </c>
      <c r="B23" s="163" t="s">
        <v>44</v>
      </c>
      <c r="C23" s="163"/>
      <c r="D23" s="163"/>
      <c r="E23" s="163"/>
      <c r="F23" s="163" t="s">
        <v>220</v>
      </c>
      <c r="G23" s="163" t="s">
        <v>221</v>
      </c>
      <c r="H23" s="163" t="s">
        <v>172</v>
      </c>
      <c r="I23" s="163" t="s">
        <v>173</v>
      </c>
      <c r="J23" s="163"/>
      <c r="K23" s="163" t="s">
        <v>222</v>
      </c>
      <c r="L23" s="164" t="n">
        <v>3.49</v>
      </c>
      <c r="M23" s="160"/>
      <c r="N23" s="164" t="n">
        <v>5540.11</v>
      </c>
    </row>
    <row r="24" customFormat="false" ht="15" hidden="false" customHeight="false" outlineLevel="0" collapsed="false">
      <c r="A24" s="163" t="s">
        <v>223</v>
      </c>
      <c r="B24" s="163" t="s">
        <v>44</v>
      </c>
      <c r="C24" s="163"/>
      <c r="D24" s="163"/>
      <c r="E24" s="163"/>
      <c r="F24" s="163" t="s">
        <v>224</v>
      </c>
      <c r="G24" s="163" t="s">
        <v>225</v>
      </c>
      <c r="H24" s="163" t="s">
        <v>166</v>
      </c>
      <c r="I24" s="163" t="s">
        <v>167</v>
      </c>
      <c r="J24" s="163"/>
      <c r="K24" s="165" t="s">
        <v>226</v>
      </c>
      <c r="L24" s="164" t="n">
        <v>1063.74</v>
      </c>
      <c r="M24" s="160"/>
      <c r="N24" s="164" t="n">
        <v>6603.85</v>
      </c>
    </row>
    <row r="25" customFormat="false" ht="15" hidden="false" customHeight="false" outlineLevel="0" collapsed="false">
      <c r="A25" s="163" t="s">
        <v>223</v>
      </c>
      <c r="B25" s="163" t="s">
        <v>44</v>
      </c>
      <c r="C25" s="163"/>
      <c r="D25" s="163"/>
      <c r="E25" s="163"/>
      <c r="F25" s="163" t="s">
        <v>227</v>
      </c>
      <c r="G25" s="163" t="s">
        <v>228</v>
      </c>
      <c r="H25" s="163" t="s">
        <v>229</v>
      </c>
      <c r="I25" s="163" t="s">
        <v>230</v>
      </c>
      <c r="J25" s="163"/>
      <c r="K25" s="163" t="s">
        <v>231</v>
      </c>
      <c r="L25" s="164" t="n">
        <v>0.6</v>
      </c>
      <c r="M25" s="160"/>
      <c r="N25" s="164" t="n">
        <v>6604.45</v>
      </c>
    </row>
    <row r="26" customFormat="false" ht="15" hidden="false" customHeight="false" outlineLevel="0" collapsed="false">
      <c r="A26" s="163" t="s">
        <v>232</v>
      </c>
      <c r="B26" s="163" t="s">
        <v>44</v>
      </c>
      <c r="C26" s="163"/>
      <c r="D26" s="163"/>
      <c r="E26" s="163"/>
      <c r="F26" s="163" t="s">
        <v>233</v>
      </c>
      <c r="G26" s="163" t="s">
        <v>234</v>
      </c>
      <c r="H26" s="163" t="s">
        <v>172</v>
      </c>
      <c r="I26" s="163" t="s">
        <v>173</v>
      </c>
      <c r="J26" s="163"/>
      <c r="K26" s="163" t="s">
        <v>235</v>
      </c>
      <c r="L26" s="164" t="n">
        <v>112.63</v>
      </c>
      <c r="M26" s="160"/>
      <c r="N26" s="164" t="n">
        <v>6717.08</v>
      </c>
    </row>
    <row r="27" customFormat="false" ht="15" hidden="false" customHeight="false" outlineLevel="0" collapsed="false">
      <c r="A27" s="163" t="s">
        <v>232</v>
      </c>
      <c r="B27" s="163" t="s">
        <v>44</v>
      </c>
      <c r="C27" s="163"/>
      <c r="D27" s="163"/>
      <c r="E27" s="163"/>
      <c r="F27" s="163" t="s">
        <v>236</v>
      </c>
      <c r="G27" s="163" t="s">
        <v>237</v>
      </c>
      <c r="H27" s="163" t="s">
        <v>172</v>
      </c>
      <c r="I27" s="163" t="s">
        <v>173</v>
      </c>
      <c r="J27" s="163"/>
      <c r="K27" s="163" t="s">
        <v>238</v>
      </c>
      <c r="L27" s="164" t="n">
        <v>1.85</v>
      </c>
      <c r="M27" s="160"/>
      <c r="N27" s="164" t="n">
        <v>6718.93</v>
      </c>
    </row>
    <row r="28" customFormat="false" ht="15" hidden="false" customHeight="false" outlineLevel="0" collapsed="false">
      <c r="A28" s="163" t="s">
        <v>232</v>
      </c>
      <c r="B28" s="163" t="s">
        <v>44</v>
      </c>
      <c r="C28" s="163"/>
      <c r="D28" s="163"/>
      <c r="E28" s="163"/>
      <c r="F28" s="163" t="s">
        <v>239</v>
      </c>
      <c r="G28" s="163" t="s">
        <v>240</v>
      </c>
      <c r="H28" s="163" t="s">
        <v>172</v>
      </c>
      <c r="I28" s="163" t="s">
        <v>173</v>
      </c>
      <c r="J28" s="163"/>
      <c r="K28" s="163" t="s">
        <v>241</v>
      </c>
      <c r="L28" s="164" t="n">
        <v>13.38</v>
      </c>
      <c r="M28" s="160"/>
      <c r="N28" s="164" t="n">
        <v>6732.31</v>
      </c>
    </row>
    <row r="29" customFormat="false" ht="15" hidden="false" customHeight="false" outlineLevel="0" collapsed="false">
      <c r="A29" s="163" t="s">
        <v>242</v>
      </c>
      <c r="B29" s="163" t="s">
        <v>44</v>
      </c>
      <c r="C29" s="163"/>
      <c r="D29" s="163"/>
      <c r="E29" s="163"/>
      <c r="F29" s="163" t="s">
        <v>243</v>
      </c>
      <c r="G29" s="163" t="s">
        <v>244</v>
      </c>
      <c r="H29" s="163" t="s">
        <v>229</v>
      </c>
      <c r="I29" s="163" t="s">
        <v>230</v>
      </c>
      <c r="J29" s="163"/>
      <c r="K29" s="163" t="s">
        <v>245</v>
      </c>
      <c r="L29" s="164" t="n">
        <v>22.69</v>
      </c>
      <c r="M29" s="160"/>
      <c r="N29" s="164" t="n">
        <v>6755</v>
      </c>
    </row>
    <row r="30" customFormat="false" ht="15" hidden="false" customHeight="false" outlineLevel="0" collapsed="false">
      <c r="A30" s="163" t="s">
        <v>246</v>
      </c>
      <c r="B30" s="163" t="s">
        <v>44</v>
      </c>
      <c r="C30" s="163"/>
      <c r="D30" s="163"/>
      <c r="E30" s="163"/>
      <c r="F30" s="163" t="s">
        <v>247</v>
      </c>
      <c r="G30" s="163" t="s">
        <v>248</v>
      </c>
      <c r="H30" s="163" t="s">
        <v>172</v>
      </c>
      <c r="I30" s="163" t="s">
        <v>173</v>
      </c>
      <c r="J30" s="163"/>
      <c r="K30" s="163" t="s">
        <v>249</v>
      </c>
      <c r="L30" s="164" t="n">
        <v>2.58</v>
      </c>
      <c r="M30" s="160"/>
      <c r="N30" s="164" t="n">
        <v>6757.58</v>
      </c>
    </row>
    <row r="31" customFormat="false" ht="15" hidden="false" customHeight="false" outlineLevel="0" collapsed="false">
      <c r="A31" s="163" t="s">
        <v>246</v>
      </c>
      <c r="B31" s="163" t="s">
        <v>44</v>
      </c>
      <c r="C31" s="163"/>
      <c r="D31" s="163"/>
      <c r="E31" s="163"/>
      <c r="F31" s="163" t="s">
        <v>250</v>
      </c>
      <c r="G31" s="163" t="s">
        <v>251</v>
      </c>
      <c r="H31" s="163" t="s">
        <v>172</v>
      </c>
      <c r="I31" s="163" t="s">
        <v>173</v>
      </c>
      <c r="J31" s="163"/>
      <c r="K31" s="163" t="s">
        <v>252</v>
      </c>
      <c r="L31" s="164" t="n">
        <v>11</v>
      </c>
      <c r="M31" s="160"/>
      <c r="N31" s="164" t="n">
        <v>6768.58</v>
      </c>
    </row>
    <row r="32" customFormat="false" ht="15" hidden="false" customHeight="false" outlineLevel="0" collapsed="false">
      <c r="A32" s="163" t="s">
        <v>246</v>
      </c>
      <c r="B32" s="163" t="s">
        <v>44</v>
      </c>
      <c r="C32" s="163"/>
      <c r="D32" s="163"/>
      <c r="E32" s="163"/>
      <c r="F32" s="163" t="s">
        <v>253</v>
      </c>
      <c r="G32" s="163" t="s">
        <v>254</v>
      </c>
      <c r="H32" s="163" t="s">
        <v>172</v>
      </c>
      <c r="I32" s="163" t="s">
        <v>173</v>
      </c>
      <c r="J32" s="163"/>
      <c r="K32" s="163" t="s">
        <v>255</v>
      </c>
      <c r="L32" s="164" t="n">
        <v>65.5</v>
      </c>
      <c r="M32" s="160"/>
      <c r="N32" s="164" t="n">
        <v>6834.08</v>
      </c>
    </row>
    <row r="33" customFormat="false" ht="15" hidden="false" customHeight="false" outlineLevel="0" collapsed="false">
      <c r="A33" s="163" t="s">
        <v>246</v>
      </c>
      <c r="B33" s="163" t="s">
        <v>44</v>
      </c>
      <c r="C33" s="163"/>
      <c r="D33" s="163"/>
      <c r="E33" s="163"/>
      <c r="F33" s="163" t="s">
        <v>256</v>
      </c>
      <c r="G33" s="163" t="s">
        <v>257</v>
      </c>
      <c r="H33" s="163" t="s">
        <v>172</v>
      </c>
      <c r="I33" s="163" t="s">
        <v>173</v>
      </c>
      <c r="J33" s="163"/>
      <c r="K33" s="163" t="s">
        <v>258</v>
      </c>
      <c r="L33" s="164" t="n">
        <v>86.7</v>
      </c>
      <c r="M33" s="160"/>
      <c r="N33" s="164" t="n">
        <v>6920.78</v>
      </c>
    </row>
    <row r="34" customFormat="false" ht="15" hidden="false" customHeight="false" outlineLevel="0" collapsed="false">
      <c r="A34" s="163" t="s">
        <v>246</v>
      </c>
      <c r="B34" s="163" t="s">
        <v>44</v>
      </c>
      <c r="C34" s="163"/>
      <c r="D34" s="163"/>
      <c r="E34" s="163"/>
      <c r="F34" s="163" t="s">
        <v>259</v>
      </c>
      <c r="G34" s="163" t="s">
        <v>260</v>
      </c>
      <c r="H34" s="163" t="s">
        <v>172</v>
      </c>
      <c r="I34" s="163" t="s">
        <v>173</v>
      </c>
      <c r="J34" s="163"/>
      <c r="K34" s="163" t="s">
        <v>261</v>
      </c>
      <c r="L34" s="164" t="n">
        <v>20.98</v>
      </c>
      <c r="M34" s="160"/>
      <c r="N34" s="164" t="n">
        <v>6941.76</v>
      </c>
    </row>
    <row r="35" customFormat="false" ht="15" hidden="false" customHeight="false" outlineLevel="0" collapsed="false">
      <c r="A35" s="163" t="s">
        <v>262</v>
      </c>
      <c r="B35" s="163" t="s">
        <v>44</v>
      </c>
      <c r="C35" s="163"/>
      <c r="D35" s="163"/>
      <c r="E35" s="163"/>
      <c r="F35" s="163" t="s">
        <v>263</v>
      </c>
      <c r="G35" s="163" t="s">
        <v>264</v>
      </c>
      <c r="H35" s="163" t="s">
        <v>229</v>
      </c>
      <c r="I35" s="163" t="s">
        <v>230</v>
      </c>
      <c r="J35" s="163"/>
      <c r="K35" s="163" t="s">
        <v>265</v>
      </c>
      <c r="L35" s="164" t="n">
        <v>2.01</v>
      </c>
      <c r="M35" s="160"/>
      <c r="N35" s="164" t="n">
        <v>6943.77</v>
      </c>
    </row>
    <row r="36" customFormat="false" ht="15" hidden="false" customHeight="false" outlineLevel="0" collapsed="false">
      <c r="A36" s="163" t="s">
        <v>262</v>
      </c>
      <c r="B36" s="163" t="s">
        <v>44</v>
      </c>
      <c r="C36" s="163"/>
      <c r="D36" s="163"/>
      <c r="E36" s="163"/>
      <c r="F36" s="163" t="s">
        <v>266</v>
      </c>
      <c r="G36" s="163" t="s">
        <v>267</v>
      </c>
      <c r="H36" s="163" t="s">
        <v>229</v>
      </c>
      <c r="I36" s="163" t="s">
        <v>230</v>
      </c>
      <c r="J36" s="163"/>
      <c r="K36" s="163" t="s">
        <v>268</v>
      </c>
      <c r="L36" s="164" t="n">
        <v>12.2</v>
      </c>
      <c r="M36" s="160"/>
      <c r="N36" s="164" t="n">
        <v>6955.97</v>
      </c>
    </row>
    <row r="37" customFormat="false" ht="15" hidden="false" customHeight="false" outlineLevel="0" collapsed="false">
      <c r="A37" s="163" t="s">
        <v>262</v>
      </c>
      <c r="B37" s="163" t="s">
        <v>44</v>
      </c>
      <c r="C37" s="163"/>
      <c r="D37" s="163"/>
      <c r="E37" s="163"/>
      <c r="F37" s="163" t="s">
        <v>269</v>
      </c>
      <c r="G37" s="163" t="s">
        <v>270</v>
      </c>
      <c r="H37" s="163" t="s">
        <v>229</v>
      </c>
      <c r="I37" s="163" t="s">
        <v>230</v>
      </c>
      <c r="J37" s="163"/>
      <c r="K37" s="163" t="s">
        <v>271</v>
      </c>
      <c r="L37" s="164" t="n">
        <v>2.68</v>
      </c>
      <c r="M37" s="160"/>
      <c r="N37" s="164" t="n">
        <v>6958.65</v>
      </c>
    </row>
    <row r="38" customFormat="false" ht="15" hidden="false" customHeight="false" outlineLevel="0" collapsed="false">
      <c r="A38" s="163" t="s">
        <v>262</v>
      </c>
      <c r="B38" s="163" t="s">
        <v>44</v>
      </c>
      <c r="C38" s="163"/>
      <c r="D38" s="163"/>
      <c r="E38" s="163"/>
      <c r="F38" s="163" t="s">
        <v>272</v>
      </c>
      <c r="G38" s="163" t="s">
        <v>273</v>
      </c>
      <c r="H38" s="163" t="s">
        <v>166</v>
      </c>
      <c r="I38" s="163" t="s">
        <v>167</v>
      </c>
      <c r="J38" s="163"/>
      <c r="K38" s="165" t="s">
        <v>274</v>
      </c>
      <c r="L38" s="164" t="n">
        <v>386.42</v>
      </c>
      <c r="M38" s="160"/>
      <c r="N38" s="164" t="n">
        <v>7345.07</v>
      </c>
    </row>
    <row r="39" customFormat="false" ht="15" hidden="false" customHeight="false" outlineLevel="0" collapsed="false">
      <c r="A39" s="163" t="s">
        <v>275</v>
      </c>
      <c r="B39" s="163" t="s">
        <v>44</v>
      </c>
      <c r="C39" s="163"/>
      <c r="D39" s="163"/>
      <c r="E39" s="163"/>
      <c r="F39" s="163" t="s">
        <v>276</v>
      </c>
      <c r="G39" s="163" t="s">
        <v>277</v>
      </c>
      <c r="H39" s="163" t="s">
        <v>166</v>
      </c>
      <c r="I39" s="163" t="s">
        <v>167</v>
      </c>
      <c r="J39" s="163"/>
      <c r="K39" s="165" t="s">
        <v>278</v>
      </c>
      <c r="L39" s="164" t="n">
        <v>56.98</v>
      </c>
      <c r="M39" s="160"/>
      <c r="N39" s="164" t="n">
        <v>7402.05</v>
      </c>
    </row>
    <row r="40" customFormat="false" ht="15" hidden="false" customHeight="false" outlineLevel="0" collapsed="false">
      <c r="A40" s="163" t="s">
        <v>279</v>
      </c>
      <c r="B40" s="163" t="s">
        <v>44</v>
      </c>
      <c r="C40" s="163"/>
      <c r="D40" s="163"/>
      <c r="E40" s="163"/>
      <c r="F40" s="163" t="s">
        <v>280</v>
      </c>
      <c r="G40" s="163" t="s">
        <v>281</v>
      </c>
      <c r="H40" s="163" t="s">
        <v>166</v>
      </c>
      <c r="I40" s="163" t="s">
        <v>167</v>
      </c>
      <c r="J40" s="163"/>
      <c r="K40" s="165" t="s">
        <v>282</v>
      </c>
      <c r="L40" s="164" t="n">
        <v>31.96</v>
      </c>
      <c r="M40" s="160"/>
      <c r="N40" s="164" t="n">
        <v>7434.01</v>
      </c>
    </row>
    <row r="41" customFormat="false" ht="15" hidden="false" customHeight="false" outlineLevel="0" collapsed="false">
      <c r="A41" s="163" t="s">
        <v>279</v>
      </c>
      <c r="B41" s="163" t="s">
        <v>44</v>
      </c>
      <c r="C41" s="163"/>
      <c r="D41" s="163"/>
      <c r="E41" s="163"/>
      <c r="F41" s="163" t="s">
        <v>283</v>
      </c>
      <c r="G41" s="163" t="s">
        <v>284</v>
      </c>
      <c r="H41" s="163" t="s">
        <v>166</v>
      </c>
      <c r="I41" s="163" t="s">
        <v>167</v>
      </c>
      <c r="J41" s="163"/>
      <c r="K41" s="165" t="s">
        <v>285</v>
      </c>
      <c r="L41" s="164" t="n">
        <v>184.15</v>
      </c>
      <c r="M41" s="160"/>
      <c r="N41" s="164" t="n">
        <v>7618.16</v>
      </c>
    </row>
    <row r="42" customFormat="false" ht="15" hidden="false" customHeight="false" outlineLevel="0" collapsed="false">
      <c r="A42" s="163" t="s">
        <v>286</v>
      </c>
      <c r="B42" s="163" t="s">
        <v>44</v>
      </c>
      <c r="C42" s="163"/>
      <c r="D42" s="163"/>
      <c r="E42" s="163"/>
      <c r="F42" s="163" t="s">
        <v>287</v>
      </c>
      <c r="G42" s="163" t="s">
        <v>288</v>
      </c>
      <c r="H42" s="163" t="s">
        <v>166</v>
      </c>
      <c r="I42" s="163" t="s">
        <v>167</v>
      </c>
      <c r="J42" s="163"/>
      <c r="K42" s="165" t="s">
        <v>289</v>
      </c>
      <c r="L42" s="164" t="n">
        <v>22.52</v>
      </c>
      <c r="M42" s="160"/>
      <c r="N42" s="164" t="n">
        <v>7640.68</v>
      </c>
    </row>
    <row r="43" customFormat="false" ht="15" hidden="false" customHeight="false" outlineLevel="0" collapsed="false">
      <c r="A43" s="163" t="s">
        <v>286</v>
      </c>
      <c r="B43" s="163" t="s">
        <v>44</v>
      </c>
      <c r="C43" s="163"/>
      <c r="D43" s="163"/>
      <c r="E43" s="163"/>
      <c r="F43" s="163" t="s">
        <v>290</v>
      </c>
      <c r="G43" s="163" t="s">
        <v>291</v>
      </c>
      <c r="H43" s="163" t="s">
        <v>229</v>
      </c>
      <c r="I43" s="163" t="s">
        <v>230</v>
      </c>
      <c r="J43" s="163"/>
      <c r="K43" s="163" t="s">
        <v>292</v>
      </c>
      <c r="L43" s="164" t="n">
        <v>4.95</v>
      </c>
      <c r="M43" s="160"/>
      <c r="N43" s="164" t="n">
        <v>7645.63</v>
      </c>
    </row>
    <row r="44" customFormat="false" ht="15" hidden="false" customHeight="false" outlineLevel="0" collapsed="false">
      <c r="A44" s="163" t="s">
        <v>293</v>
      </c>
      <c r="B44" s="163" t="s">
        <v>44</v>
      </c>
      <c r="C44" s="163"/>
      <c r="D44" s="163"/>
      <c r="E44" s="163"/>
      <c r="F44" s="163" t="s">
        <v>294</v>
      </c>
      <c r="G44" s="163" t="s">
        <v>295</v>
      </c>
      <c r="H44" s="163" t="s">
        <v>229</v>
      </c>
      <c r="I44" s="163" t="s">
        <v>230</v>
      </c>
      <c r="J44" s="163"/>
      <c r="K44" s="163" t="s">
        <v>296</v>
      </c>
      <c r="L44" s="164" t="n">
        <v>112.96</v>
      </c>
      <c r="M44" s="160"/>
      <c r="N44" s="164" t="n">
        <v>7758.59</v>
      </c>
    </row>
    <row r="45" customFormat="false" ht="15" hidden="false" customHeight="false" outlineLevel="0" collapsed="false">
      <c r="A45" s="163" t="s">
        <v>297</v>
      </c>
      <c r="B45" s="163" t="s">
        <v>44</v>
      </c>
      <c r="C45" s="163"/>
      <c r="D45" s="163"/>
      <c r="E45" s="163"/>
      <c r="F45" s="163" t="s">
        <v>298</v>
      </c>
      <c r="G45" s="163" t="s">
        <v>299</v>
      </c>
      <c r="H45" s="163" t="s">
        <v>166</v>
      </c>
      <c r="I45" s="163" t="s">
        <v>167</v>
      </c>
      <c r="J45" s="163"/>
      <c r="K45" s="163" t="s">
        <v>300</v>
      </c>
      <c r="L45" s="164" t="n">
        <v>54.86</v>
      </c>
      <c r="M45" s="160"/>
      <c r="N45" s="164" t="n">
        <v>7813.45</v>
      </c>
    </row>
    <row r="46" customFormat="false" ht="15" hidden="false" customHeight="false" outlineLevel="0" collapsed="false">
      <c r="A46" s="163" t="s">
        <v>297</v>
      </c>
      <c r="B46" s="163" t="s">
        <v>44</v>
      </c>
      <c r="C46" s="163"/>
      <c r="D46" s="163"/>
      <c r="E46" s="163"/>
      <c r="F46" s="163" t="s">
        <v>301</v>
      </c>
      <c r="G46" s="163" t="s">
        <v>302</v>
      </c>
      <c r="H46" s="163" t="s">
        <v>166</v>
      </c>
      <c r="I46" s="163" t="s">
        <v>167</v>
      </c>
      <c r="J46" s="163"/>
      <c r="K46" s="163" t="s">
        <v>303</v>
      </c>
      <c r="L46" s="164" t="n">
        <v>42.26</v>
      </c>
      <c r="M46" s="160"/>
      <c r="N46" s="164" t="n">
        <v>7855.71</v>
      </c>
    </row>
    <row r="47" customFormat="false" ht="15" hidden="false" customHeight="false" outlineLevel="0" collapsed="false">
      <c r="A47" s="163" t="s">
        <v>304</v>
      </c>
      <c r="B47" s="163" t="s">
        <v>44</v>
      </c>
      <c r="C47" s="163"/>
      <c r="D47" s="163"/>
      <c r="E47" s="163"/>
      <c r="F47" s="163" t="s">
        <v>305</v>
      </c>
      <c r="G47" s="163" t="s">
        <v>306</v>
      </c>
      <c r="H47" s="163" t="s">
        <v>172</v>
      </c>
      <c r="I47" s="163" t="s">
        <v>173</v>
      </c>
      <c r="J47" s="163"/>
      <c r="K47" s="163" t="s">
        <v>307</v>
      </c>
      <c r="L47" s="164" t="n">
        <v>9.15</v>
      </c>
      <c r="M47" s="160"/>
      <c r="N47" s="164" t="n">
        <v>7864.86</v>
      </c>
    </row>
    <row r="48" customFormat="false" ht="15" hidden="false" customHeight="false" outlineLevel="0" collapsed="false">
      <c r="A48" s="163" t="s">
        <v>304</v>
      </c>
      <c r="B48" s="163" t="s">
        <v>44</v>
      </c>
      <c r="C48" s="163"/>
      <c r="D48" s="163"/>
      <c r="E48" s="163"/>
      <c r="F48" s="163" t="s">
        <v>308</v>
      </c>
      <c r="G48" s="163" t="s">
        <v>309</v>
      </c>
      <c r="H48" s="163" t="s">
        <v>172</v>
      </c>
      <c r="I48" s="163" t="s">
        <v>173</v>
      </c>
      <c r="J48" s="163"/>
      <c r="K48" s="163" t="s">
        <v>310</v>
      </c>
      <c r="L48" s="164" t="n">
        <v>15.51</v>
      </c>
      <c r="M48" s="160"/>
      <c r="N48" s="164" t="n">
        <v>7880.37</v>
      </c>
    </row>
    <row r="49" customFormat="false" ht="15" hidden="false" customHeight="false" outlineLevel="0" collapsed="false">
      <c r="A49" s="163" t="s">
        <v>304</v>
      </c>
      <c r="B49" s="163" t="s">
        <v>44</v>
      </c>
      <c r="C49" s="163"/>
      <c r="D49" s="163"/>
      <c r="E49" s="163"/>
      <c r="F49" s="163" t="s">
        <v>311</v>
      </c>
      <c r="G49" s="163" t="s">
        <v>312</v>
      </c>
      <c r="H49" s="163" t="s">
        <v>172</v>
      </c>
      <c r="I49" s="163" t="s">
        <v>173</v>
      </c>
      <c r="J49" s="163"/>
      <c r="K49" s="163" t="s">
        <v>313</v>
      </c>
      <c r="L49" s="164" t="n">
        <v>17.5</v>
      </c>
      <c r="M49" s="160"/>
      <c r="N49" s="164" t="n">
        <v>7897.87</v>
      </c>
    </row>
    <row r="50" customFormat="false" ht="15" hidden="false" customHeight="false" outlineLevel="0" collapsed="false">
      <c r="A50" s="163" t="s">
        <v>304</v>
      </c>
      <c r="B50" s="163" t="s">
        <v>44</v>
      </c>
      <c r="C50" s="163"/>
      <c r="D50" s="163"/>
      <c r="E50" s="163"/>
      <c r="F50" s="163" t="s">
        <v>314</v>
      </c>
      <c r="G50" s="163" t="s">
        <v>315</v>
      </c>
      <c r="H50" s="163" t="s">
        <v>172</v>
      </c>
      <c r="I50" s="163" t="s">
        <v>173</v>
      </c>
      <c r="J50" s="163"/>
      <c r="K50" s="163" t="s">
        <v>316</v>
      </c>
      <c r="L50" s="164" t="n">
        <v>37.03</v>
      </c>
      <c r="M50" s="160"/>
      <c r="N50" s="164" t="n">
        <v>7934.9</v>
      </c>
    </row>
    <row r="51" customFormat="false" ht="15" hidden="false" customHeight="false" outlineLevel="0" collapsed="false">
      <c r="A51" s="163" t="s">
        <v>317</v>
      </c>
      <c r="B51" s="163" t="s">
        <v>44</v>
      </c>
      <c r="C51" s="163"/>
      <c r="D51" s="163"/>
      <c r="E51" s="163"/>
      <c r="F51" s="163" t="s">
        <v>318</v>
      </c>
      <c r="G51" s="163" t="s">
        <v>319</v>
      </c>
      <c r="H51" s="163" t="s">
        <v>172</v>
      </c>
      <c r="I51" s="163" t="s">
        <v>173</v>
      </c>
      <c r="J51" s="163"/>
      <c r="K51" s="163" t="s">
        <v>320</v>
      </c>
      <c r="L51" s="164" t="n">
        <v>21.58</v>
      </c>
      <c r="M51" s="160"/>
      <c r="N51" s="164" t="n">
        <v>7956.48</v>
      </c>
    </row>
    <row r="52" customFormat="false" ht="15" hidden="false" customHeight="false" outlineLevel="0" collapsed="false">
      <c r="A52" s="163" t="s">
        <v>317</v>
      </c>
      <c r="B52" s="163" t="s">
        <v>44</v>
      </c>
      <c r="C52" s="163"/>
      <c r="D52" s="163"/>
      <c r="E52" s="163"/>
      <c r="F52" s="163" t="s">
        <v>321</v>
      </c>
      <c r="G52" s="163" t="s">
        <v>322</v>
      </c>
      <c r="H52" s="163" t="s">
        <v>172</v>
      </c>
      <c r="I52" s="163" t="s">
        <v>173</v>
      </c>
      <c r="J52" s="163"/>
      <c r="K52" s="163" t="s">
        <v>323</v>
      </c>
      <c r="L52" s="164" t="n">
        <v>10.32</v>
      </c>
      <c r="M52" s="160"/>
      <c r="N52" s="164" t="n">
        <v>7966.8</v>
      </c>
    </row>
    <row r="53" customFormat="false" ht="15" hidden="false" customHeight="false" outlineLevel="0" collapsed="false">
      <c r="A53" s="163" t="s">
        <v>317</v>
      </c>
      <c r="B53" s="163" t="s">
        <v>44</v>
      </c>
      <c r="C53" s="163"/>
      <c r="D53" s="163"/>
      <c r="E53" s="163"/>
      <c r="F53" s="163" t="s">
        <v>324</v>
      </c>
      <c r="G53" s="163" t="s">
        <v>325</v>
      </c>
      <c r="H53" s="163" t="s">
        <v>172</v>
      </c>
      <c r="I53" s="163" t="s">
        <v>173</v>
      </c>
      <c r="J53" s="163"/>
      <c r="K53" s="163" t="s">
        <v>326</v>
      </c>
      <c r="L53" s="164" t="n">
        <v>9.12</v>
      </c>
      <c r="M53" s="160"/>
      <c r="N53" s="164" t="n">
        <v>7975.92</v>
      </c>
    </row>
    <row r="54" customFormat="false" ht="15" hidden="false" customHeight="false" outlineLevel="0" collapsed="false">
      <c r="A54" s="163" t="s">
        <v>317</v>
      </c>
      <c r="B54" s="163" t="s">
        <v>44</v>
      </c>
      <c r="C54" s="163"/>
      <c r="D54" s="163"/>
      <c r="E54" s="163"/>
      <c r="F54" s="163" t="s">
        <v>327</v>
      </c>
      <c r="G54" s="163" t="s">
        <v>328</v>
      </c>
      <c r="H54" s="163" t="s">
        <v>229</v>
      </c>
      <c r="I54" s="163" t="s">
        <v>230</v>
      </c>
      <c r="J54" s="163"/>
      <c r="K54" s="163" t="s">
        <v>329</v>
      </c>
      <c r="L54" s="164" t="n">
        <v>87.56</v>
      </c>
      <c r="M54" s="160"/>
      <c r="N54" s="164" t="n">
        <v>8063.48</v>
      </c>
    </row>
    <row r="55" customFormat="false" ht="15" hidden="false" customHeight="false" outlineLevel="0" collapsed="false">
      <c r="A55" s="163" t="s">
        <v>330</v>
      </c>
      <c r="B55" s="163" t="s">
        <v>44</v>
      </c>
      <c r="C55" s="163"/>
      <c r="D55" s="163"/>
      <c r="E55" s="163"/>
      <c r="F55" s="163" t="s">
        <v>331</v>
      </c>
      <c r="G55" s="163" t="s">
        <v>332</v>
      </c>
      <c r="H55" s="163" t="s">
        <v>229</v>
      </c>
      <c r="I55" s="163" t="s">
        <v>230</v>
      </c>
      <c r="J55" s="163"/>
      <c r="K55" s="163" t="s">
        <v>333</v>
      </c>
      <c r="L55" s="164" t="n">
        <v>24.4</v>
      </c>
      <c r="M55" s="160"/>
      <c r="N55" s="164" t="n">
        <v>8087.88</v>
      </c>
    </row>
    <row r="56" customFormat="false" ht="15" hidden="false" customHeight="false" outlineLevel="0" collapsed="false">
      <c r="A56" s="163" t="s">
        <v>330</v>
      </c>
      <c r="B56" s="163" t="s">
        <v>44</v>
      </c>
      <c r="C56" s="163"/>
      <c r="D56" s="163"/>
      <c r="E56" s="163"/>
      <c r="F56" s="163" t="s">
        <v>334</v>
      </c>
      <c r="G56" s="163" t="s">
        <v>335</v>
      </c>
      <c r="H56" s="163" t="s">
        <v>336</v>
      </c>
      <c r="I56" s="163" t="s">
        <v>337</v>
      </c>
      <c r="J56" s="163"/>
      <c r="K56" s="163" t="s">
        <v>338</v>
      </c>
      <c r="L56" s="164" t="n">
        <v>169.69</v>
      </c>
      <c r="M56" s="160"/>
      <c r="N56" s="164" t="n">
        <v>8257.57</v>
      </c>
    </row>
    <row r="57" customFormat="false" ht="15" hidden="false" customHeight="false" outlineLevel="0" collapsed="false">
      <c r="A57" s="163" t="s">
        <v>339</v>
      </c>
      <c r="B57" s="163" t="s">
        <v>44</v>
      </c>
      <c r="C57" s="163"/>
      <c r="D57" s="163"/>
      <c r="E57" s="163"/>
      <c r="F57" s="163" t="s">
        <v>340</v>
      </c>
      <c r="G57" s="163" t="s">
        <v>341</v>
      </c>
      <c r="H57" s="163" t="s">
        <v>336</v>
      </c>
      <c r="I57" s="163" t="s">
        <v>337</v>
      </c>
      <c r="J57" s="163"/>
      <c r="K57" s="163" t="s">
        <v>342</v>
      </c>
      <c r="L57" s="164" t="n">
        <v>168.44</v>
      </c>
      <c r="M57" s="160"/>
      <c r="N57" s="164" t="n">
        <v>8426.01</v>
      </c>
    </row>
    <row r="58" customFormat="false" ht="15" hidden="false" customHeight="false" outlineLevel="0" collapsed="false">
      <c r="A58" s="163" t="s">
        <v>343</v>
      </c>
      <c r="B58" s="163" t="s">
        <v>44</v>
      </c>
      <c r="C58" s="163"/>
      <c r="D58" s="163"/>
      <c r="E58" s="163"/>
      <c r="F58" s="163" t="s">
        <v>344</v>
      </c>
      <c r="G58" s="163" t="s">
        <v>345</v>
      </c>
      <c r="H58" s="163" t="s">
        <v>336</v>
      </c>
      <c r="I58" s="163" t="s">
        <v>337</v>
      </c>
      <c r="J58" s="163"/>
      <c r="K58" s="163" t="s">
        <v>346</v>
      </c>
      <c r="L58" s="164" t="n">
        <v>33.34</v>
      </c>
      <c r="M58" s="160"/>
      <c r="N58" s="164" t="n">
        <v>8459.35</v>
      </c>
    </row>
    <row r="59" customFormat="false" ht="15" hidden="false" customHeight="false" outlineLevel="0" collapsed="false">
      <c r="A59" s="163" t="s">
        <v>347</v>
      </c>
      <c r="B59" s="163" t="s">
        <v>44</v>
      </c>
      <c r="C59" s="163"/>
      <c r="D59" s="163"/>
      <c r="E59" s="163"/>
      <c r="F59" s="163" t="s">
        <v>348</v>
      </c>
      <c r="G59" s="163" t="s">
        <v>349</v>
      </c>
      <c r="H59" s="163" t="s">
        <v>172</v>
      </c>
      <c r="I59" s="163" t="s">
        <v>173</v>
      </c>
      <c r="J59" s="163"/>
      <c r="K59" s="163" t="s">
        <v>350</v>
      </c>
      <c r="L59" s="164" t="n">
        <v>22.26</v>
      </c>
      <c r="M59" s="160"/>
      <c r="N59" s="164" t="n">
        <v>8481.61</v>
      </c>
    </row>
    <row r="60" customFormat="false" ht="15" hidden="false" customHeight="false" outlineLevel="0" collapsed="false">
      <c r="A60" s="163" t="s">
        <v>347</v>
      </c>
      <c r="B60" s="163" t="s">
        <v>44</v>
      </c>
      <c r="C60" s="163"/>
      <c r="D60" s="163"/>
      <c r="E60" s="163"/>
      <c r="F60" s="163" t="s">
        <v>351</v>
      </c>
      <c r="G60" s="163" t="s">
        <v>352</v>
      </c>
      <c r="H60" s="163" t="s">
        <v>172</v>
      </c>
      <c r="I60" s="163" t="s">
        <v>173</v>
      </c>
      <c r="J60" s="163"/>
      <c r="K60" s="163" t="s">
        <v>353</v>
      </c>
      <c r="L60" s="164" t="n">
        <v>45.85</v>
      </c>
      <c r="M60" s="160"/>
      <c r="N60" s="164" t="n">
        <v>8527.46</v>
      </c>
    </row>
    <row r="61" customFormat="false" ht="15" hidden="false" customHeight="false" outlineLevel="0" collapsed="false">
      <c r="A61" s="163" t="s">
        <v>347</v>
      </c>
      <c r="B61" s="163" t="s">
        <v>44</v>
      </c>
      <c r="C61" s="163"/>
      <c r="D61" s="163"/>
      <c r="E61" s="163"/>
      <c r="F61" s="163" t="s">
        <v>354</v>
      </c>
      <c r="G61" s="163" t="s">
        <v>355</v>
      </c>
      <c r="H61" s="163" t="s">
        <v>172</v>
      </c>
      <c r="I61" s="163" t="s">
        <v>173</v>
      </c>
      <c r="J61" s="163"/>
      <c r="K61" s="163" t="s">
        <v>356</v>
      </c>
      <c r="L61" s="164" t="n">
        <v>2.01</v>
      </c>
      <c r="M61" s="160"/>
      <c r="N61" s="164" t="n">
        <v>8529.47</v>
      </c>
    </row>
    <row r="62" customFormat="false" ht="15" hidden="false" customHeight="false" outlineLevel="0" collapsed="false">
      <c r="A62" s="163" t="s">
        <v>347</v>
      </c>
      <c r="B62" s="163" t="s">
        <v>44</v>
      </c>
      <c r="C62" s="163"/>
      <c r="D62" s="163"/>
      <c r="E62" s="163"/>
      <c r="F62" s="163" t="s">
        <v>357</v>
      </c>
      <c r="G62" s="163" t="s">
        <v>358</v>
      </c>
      <c r="H62" s="163" t="s">
        <v>172</v>
      </c>
      <c r="I62" s="163" t="s">
        <v>173</v>
      </c>
      <c r="J62" s="163"/>
      <c r="K62" s="163" t="s">
        <v>359</v>
      </c>
      <c r="L62" s="164" t="n">
        <v>22.35</v>
      </c>
      <c r="M62" s="160"/>
      <c r="N62" s="164" t="n">
        <v>8551.82</v>
      </c>
    </row>
    <row r="63" customFormat="false" ht="15" hidden="false" customHeight="false" outlineLevel="0" collapsed="false">
      <c r="A63" s="163" t="s">
        <v>360</v>
      </c>
      <c r="B63" s="163" t="s">
        <v>44</v>
      </c>
      <c r="C63" s="163"/>
      <c r="D63" s="163"/>
      <c r="E63" s="163"/>
      <c r="F63" s="163" t="s">
        <v>361</v>
      </c>
      <c r="G63" s="163" t="s">
        <v>362</v>
      </c>
      <c r="H63" s="163" t="s">
        <v>166</v>
      </c>
      <c r="I63" s="163" t="s">
        <v>167</v>
      </c>
      <c r="J63" s="163"/>
      <c r="K63" s="165" t="s">
        <v>363</v>
      </c>
      <c r="L63" s="164" t="n">
        <v>12.61</v>
      </c>
      <c r="M63" s="160"/>
      <c r="N63" s="164" t="n">
        <v>8564.43</v>
      </c>
    </row>
    <row r="64" customFormat="false" ht="15" hidden="false" customHeight="false" outlineLevel="0" collapsed="false">
      <c r="A64" s="163" t="s">
        <v>364</v>
      </c>
      <c r="B64" s="163" t="s">
        <v>44</v>
      </c>
      <c r="C64" s="163"/>
      <c r="D64" s="163"/>
      <c r="E64" s="163"/>
      <c r="F64" s="163" t="s">
        <v>365</v>
      </c>
      <c r="G64" s="163" t="s">
        <v>366</v>
      </c>
      <c r="H64" s="163" t="s">
        <v>166</v>
      </c>
      <c r="I64" s="163" t="s">
        <v>167</v>
      </c>
      <c r="J64" s="163"/>
      <c r="K64" s="165" t="s">
        <v>367</v>
      </c>
      <c r="L64" s="164" t="n">
        <v>340.05</v>
      </c>
      <c r="M64" s="160"/>
      <c r="N64" s="164" t="n">
        <v>8904.48</v>
      </c>
    </row>
    <row r="65" customFormat="false" ht="15" hidden="false" customHeight="false" outlineLevel="0" collapsed="false">
      <c r="A65" s="163" t="s">
        <v>368</v>
      </c>
      <c r="B65" s="163" t="s">
        <v>44</v>
      </c>
      <c r="C65" s="163"/>
      <c r="D65" s="163"/>
      <c r="E65" s="163"/>
      <c r="F65" s="163" t="s">
        <v>369</v>
      </c>
      <c r="G65" s="163" t="s">
        <v>370</v>
      </c>
      <c r="H65" s="163" t="s">
        <v>166</v>
      </c>
      <c r="I65" s="163" t="s">
        <v>167</v>
      </c>
      <c r="J65" s="163"/>
      <c r="K65" s="165" t="s">
        <v>371</v>
      </c>
      <c r="L65" s="164" t="n">
        <v>35.61</v>
      </c>
      <c r="M65" s="160"/>
      <c r="N65" s="164" t="n">
        <v>8940.09</v>
      </c>
    </row>
    <row r="66" customFormat="false" ht="15" hidden="false" customHeight="false" outlineLevel="0" collapsed="false">
      <c r="A66" s="163" t="s">
        <v>372</v>
      </c>
      <c r="B66" s="163" t="s">
        <v>44</v>
      </c>
      <c r="C66" s="163"/>
      <c r="D66" s="163"/>
      <c r="E66" s="163"/>
      <c r="F66" s="163" t="s">
        <v>373</v>
      </c>
      <c r="G66" s="163" t="s">
        <v>374</v>
      </c>
      <c r="H66" s="163" t="s">
        <v>172</v>
      </c>
      <c r="I66" s="163" t="s">
        <v>173</v>
      </c>
      <c r="J66" s="163"/>
      <c r="K66" s="163" t="s">
        <v>375</v>
      </c>
      <c r="L66" s="164" t="n">
        <v>26.58</v>
      </c>
      <c r="M66" s="160"/>
      <c r="N66" s="164" t="n">
        <v>8966.67</v>
      </c>
    </row>
    <row r="67" customFormat="false" ht="15" hidden="false" customHeight="false" outlineLevel="0" collapsed="false">
      <c r="A67" s="163" t="s">
        <v>372</v>
      </c>
      <c r="B67" s="163" t="s">
        <v>44</v>
      </c>
      <c r="C67" s="163"/>
      <c r="D67" s="163"/>
      <c r="E67" s="163"/>
      <c r="F67" s="163" t="s">
        <v>376</v>
      </c>
      <c r="G67" s="163" t="s">
        <v>377</v>
      </c>
      <c r="H67" s="163" t="s">
        <v>172</v>
      </c>
      <c r="I67" s="163" t="s">
        <v>173</v>
      </c>
      <c r="J67" s="163"/>
      <c r="K67" s="163" t="s">
        <v>378</v>
      </c>
      <c r="L67" s="164" t="n">
        <v>22.03</v>
      </c>
      <c r="M67" s="160"/>
      <c r="N67" s="164" t="n">
        <v>8988.7</v>
      </c>
    </row>
    <row r="68" customFormat="false" ht="15" hidden="false" customHeight="false" outlineLevel="0" collapsed="false">
      <c r="A68" s="163" t="s">
        <v>372</v>
      </c>
      <c r="B68" s="163" t="s">
        <v>44</v>
      </c>
      <c r="C68" s="163"/>
      <c r="D68" s="163"/>
      <c r="E68" s="163"/>
      <c r="F68" s="163" t="s">
        <v>379</v>
      </c>
      <c r="G68" s="163" t="s">
        <v>380</v>
      </c>
      <c r="H68" s="163" t="s">
        <v>172</v>
      </c>
      <c r="I68" s="163" t="s">
        <v>173</v>
      </c>
      <c r="J68" s="163"/>
      <c r="K68" s="163" t="s">
        <v>381</v>
      </c>
      <c r="L68" s="164" t="n">
        <v>4.27</v>
      </c>
      <c r="M68" s="160"/>
      <c r="N68" s="164" t="n">
        <v>8992.97</v>
      </c>
    </row>
    <row r="69" customFormat="false" ht="15" hidden="false" customHeight="false" outlineLevel="0" collapsed="false">
      <c r="A69" s="163" t="s">
        <v>372</v>
      </c>
      <c r="B69" s="163" t="s">
        <v>44</v>
      </c>
      <c r="C69" s="163"/>
      <c r="D69" s="163"/>
      <c r="E69" s="163"/>
      <c r="F69" s="163" t="s">
        <v>382</v>
      </c>
      <c r="G69" s="163" t="s">
        <v>383</v>
      </c>
      <c r="H69" s="163" t="s">
        <v>166</v>
      </c>
      <c r="I69" s="163" t="s">
        <v>167</v>
      </c>
      <c r="J69" s="163"/>
      <c r="K69" s="165" t="s">
        <v>384</v>
      </c>
      <c r="L69" s="164" t="n">
        <v>53.47</v>
      </c>
      <c r="M69" s="160"/>
      <c r="N69" s="164" t="n">
        <v>9046.44</v>
      </c>
    </row>
    <row r="70" customFormat="false" ht="15" hidden="false" customHeight="false" outlineLevel="0" collapsed="false">
      <c r="A70" s="163" t="s">
        <v>385</v>
      </c>
      <c r="B70" s="163" t="s">
        <v>44</v>
      </c>
      <c r="C70" s="163"/>
      <c r="D70" s="163"/>
      <c r="E70" s="163"/>
      <c r="F70" s="163" t="s">
        <v>386</v>
      </c>
      <c r="G70" s="163" t="s">
        <v>387</v>
      </c>
      <c r="H70" s="163" t="s">
        <v>166</v>
      </c>
      <c r="I70" s="163" t="s">
        <v>167</v>
      </c>
      <c r="J70" s="163"/>
      <c r="K70" s="165" t="s">
        <v>388</v>
      </c>
      <c r="L70" s="164" t="n">
        <v>43.7</v>
      </c>
      <c r="M70" s="160"/>
      <c r="N70" s="164" t="n">
        <v>9090.14</v>
      </c>
    </row>
    <row r="71" customFormat="false" ht="15" hidden="false" customHeight="false" outlineLevel="0" collapsed="false">
      <c r="A71" s="163" t="s">
        <v>385</v>
      </c>
      <c r="B71" s="163" t="s">
        <v>44</v>
      </c>
      <c r="C71" s="163"/>
      <c r="D71" s="163"/>
      <c r="E71" s="163"/>
      <c r="F71" s="163" t="s">
        <v>389</v>
      </c>
      <c r="G71" s="163" t="s">
        <v>390</v>
      </c>
      <c r="H71" s="163" t="s">
        <v>166</v>
      </c>
      <c r="I71" s="163" t="s">
        <v>167</v>
      </c>
      <c r="J71" s="163"/>
      <c r="K71" s="165" t="s">
        <v>391</v>
      </c>
      <c r="L71" s="164" t="n">
        <v>12.21</v>
      </c>
      <c r="M71" s="160"/>
      <c r="N71" s="164" t="n">
        <v>9102.35</v>
      </c>
    </row>
    <row r="72" customFormat="false" ht="15" hidden="false" customHeight="false" outlineLevel="0" collapsed="false">
      <c r="A72" s="163" t="s">
        <v>392</v>
      </c>
      <c r="B72" s="163" t="s">
        <v>44</v>
      </c>
      <c r="C72" s="163"/>
      <c r="D72" s="163"/>
      <c r="E72" s="163"/>
      <c r="F72" s="163" t="s">
        <v>393</v>
      </c>
      <c r="G72" s="163" t="s">
        <v>394</v>
      </c>
      <c r="H72" s="163" t="s">
        <v>166</v>
      </c>
      <c r="I72" s="163" t="s">
        <v>167</v>
      </c>
      <c r="J72" s="163"/>
      <c r="K72" s="165" t="s">
        <v>395</v>
      </c>
      <c r="L72" s="164" t="n">
        <v>45.77</v>
      </c>
      <c r="M72" s="160"/>
      <c r="N72" s="164" t="n">
        <v>9148.12</v>
      </c>
    </row>
    <row r="73" customFormat="false" ht="15" hidden="false" customHeight="false" outlineLevel="0" collapsed="false">
      <c r="A73" s="163" t="s">
        <v>396</v>
      </c>
      <c r="B73" s="163" t="s">
        <v>44</v>
      </c>
      <c r="C73" s="163"/>
      <c r="D73" s="163"/>
      <c r="E73" s="163"/>
      <c r="F73" s="163" t="s">
        <v>397</v>
      </c>
      <c r="G73" s="163" t="s">
        <v>398</v>
      </c>
      <c r="H73" s="163" t="s">
        <v>399</v>
      </c>
      <c r="I73" s="163" t="s">
        <v>400</v>
      </c>
      <c r="J73" s="163"/>
      <c r="K73" s="163" t="s">
        <v>401</v>
      </c>
      <c r="L73" s="164" t="n">
        <v>391</v>
      </c>
      <c r="M73" s="160"/>
      <c r="N73" s="164" t="n">
        <v>9539.12</v>
      </c>
    </row>
    <row r="74" customFormat="false" ht="15" hidden="false" customHeight="false" outlineLevel="0" collapsed="false">
      <c r="A74" s="163" t="s">
        <v>402</v>
      </c>
      <c r="B74" s="163" t="s">
        <v>44</v>
      </c>
      <c r="C74" s="163"/>
      <c r="D74" s="163"/>
      <c r="E74" s="163"/>
      <c r="F74" s="163" t="s">
        <v>403</v>
      </c>
      <c r="G74" s="163" t="s">
        <v>404</v>
      </c>
      <c r="H74" s="163" t="s">
        <v>166</v>
      </c>
      <c r="I74" s="163" t="s">
        <v>167</v>
      </c>
      <c r="J74" s="163"/>
      <c r="K74" s="165" t="s">
        <v>405</v>
      </c>
      <c r="L74" s="164" t="n">
        <v>12.01</v>
      </c>
      <c r="M74" s="160"/>
      <c r="N74" s="164" t="n">
        <v>9551.13</v>
      </c>
    </row>
    <row r="75" customFormat="false" ht="15" hidden="false" customHeight="false" outlineLevel="0" collapsed="false">
      <c r="A75" s="163" t="s">
        <v>402</v>
      </c>
      <c r="B75" s="163" t="s">
        <v>44</v>
      </c>
      <c r="C75" s="163"/>
      <c r="D75" s="163"/>
      <c r="E75" s="163"/>
      <c r="F75" s="163" t="s">
        <v>406</v>
      </c>
      <c r="G75" s="163" t="s">
        <v>407</v>
      </c>
      <c r="H75" s="163" t="s">
        <v>166</v>
      </c>
      <c r="I75" s="163" t="s">
        <v>167</v>
      </c>
      <c r="J75" s="163"/>
      <c r="K75" s="165" t="s">
        <v>408</v>
      </c>
      <c r="L75" s="164" t="n">
        <v>71.42</v>
      </c>
      <c r="M75" s="160"/>
      <c r="N75" s="164" t="n">
        <v>9622.55</v>
      </c>
    </row>
    <row r="76" customFormat="false" ht="15" hidden="false" customHeight="false" outlineLevel="0" collapsed="false">
      <c r="A76" s="163" t="s">
        <v>409</v>
      </c>
      <c r="B76" s="163" t="s">
        <v>44</v>
      </c>
      <c r="C76" s="163"/>
      <c r="D76" s="163"/>
      <c r="E76" s="163"/>
      <c r="F76" s="163" t="s">
        <v>410</v>
      </c>
      <c r="G76" s="163" t="s">
        <v>411</v>
      </c>
      <c r="H76" s="163" t="s">
        <v>166</v>
      </c>
      <c r="I76" s="163" t="s">
        <v>167</v>
      </c>
      <c r="J76" s="163"/>
      <c r="K76" s="165" t="s">
        <v>412</v>
      </c>
      <c r="L76" s="164" t="n">
        <v>21.33</v>
      </c>
      <c r="M76" s="160"/>
      <c r="N76" s="164" t="n">
        <v>9643.88</v>
      </c>
    </row>
    <row r="77" customFormat="false" ht="15" hidden="false" customHeight="false" outlineLevel="0" collapsed="false">
      <c r="A77" s="163" t="s">
        <v>409</v>
      </c>
      <c r="B77" s="163" t="s">
        <v>44</v>
      </c>
      <c r="C77" s="163"/>
      <c r="D77" s="163"/>
      <c r="E77" s="163"/>
      <c r="F77" s="163" t="s">
        <v>413</v>
      </c>
      <c r="G77" s="163" t="s">
        <v>414</v>
      </c>
      <c r="H77" s="163" t="s">
        <v>166</v>
      </c>
      <c r="I77" s="163" t="s">
        <v>167</v>
      </c>
      <c r="J77" s="163"/>
      <c r="K77" s="165" t="s">
        <v>415</v>
      </c>
      <c r="L77" s="164" t="n">
        <v>21.75</v>
      </c>
      <c r="M77" s="160"/>
      <c r="N77" s="164" t="n">
        <v>9665.63</v>
      </c>
    </row>
    <row r="78" customFormat="false" ht="15" hidden="false" customHeight="false" outlineLevel="0" collapsed="false">
      <c r="A78" s="163" t="s">
        <v>416</v>
      </c>
      <c r="B78" s="163" t="s">
        <v>44</v>
      </c>
      <c r="C78" s="163"/>
      <c r="D78" s="163"/>
      <c r="E78" s="163"/>
      <c r="F78" s="163" t="s">
        <v>417</v>
      </c>
      <c r="G78" s="163" t="s">
        <v>418</v>
      </c>
      <c r="H78" s="163" t="s">
        <v>166</v>
      </c>
      <c r="I78" s="163" t="s">
        <v>167</v>
      </c>
      <c r="J78" s="163"/>
      <c r="K78" s="165" t="s">
        <v>419</v>
      </c>
      <c r="L78" s="164" t="n">
        <v>8.16</v>
      </c>
      <c r="M78" s="160"/>
      <c r="N78" s="164" t="n">
        <v>9673.79</v>
      </c>
    </row>
    <row r="79" customFormat="false" ht="15" hidden="false" customHeight="false" outlineLevel="0" collapsed="false">
      <c r="A79" s="163" t="s">
        <v>416</v>
      </c>
      <c r="B79" s="163" t="s">
        <v>44</v>
      </c>
      <c r="C79" s="163"/>
      <c r="D79" s="163"/>
      <c r="E79" s="163"/>
      <c r="F79" s="163" t="s">
        <v>420</v>
      </c>
      <c r="G79" s="163" t="s">
        <v>421</v>
      </c>
      <c r="H79" s="163" t="s">
        <v>166</v>
      </c>
      <c r="I79" s="163" t="s">
        <v>167</v>
      </c>
      <c r="J79" s="163"/>
      <c r="K79" s="165" t="s">
        <v>422</v>
      </c>
      <c r="L79" s="164" t="n">
        <v>34.65</v>
      </c>
      <c r="M79" s="160"/>
      <c r="N79" s="164" t="n">
        <v>9708.44</v>
      </c>
    </row>
    <row r="80" customFormat="false" ht="15" hidden="false" customHeight="false" outlineLevel="0" collapsed="false">
      <c r="A80" s="163" t="s">
        <v>423</v>
      </c>
      <c r="B80" s="163" t="s">
        <v>44</v>
      </c>
      <c r="C80" s="163"/>
      <c r="D80" s="163"/>
      <c r="E80" s="163"/>
      <c r="F80" s="163" t="s">
        <v>424</v>
      </c>
      <c r="G80" s="163" t="s">
        <v>425</v>
      </c>
      <c r="H80" s="163" t="s">
        <v>166</v>
      </c>
      <c r="I80" s="163" t="s">
        <v>167</v>
      </c>
      <c r="J80" s="163"/>
      <c r="K80" s="165" t="s">
        <v>426</v>
      </c>
      <c r="L80" s="164" t="n">
        <v>3.85</v>
      </c>
      <c r="M80" s="160"/>
      <c r="N80" s="164" t="n">
        <v>9712.29</v>
      </c>
    </row>
    <row r="81" customFormat="false" ht="15" hidden="false" customHeight="false" outlineLevel="0" collapsed="false">
      <c r="A81" s="163" t="s">
        <v>427</v>
      </c>
      <c r="B81" s="163" t="s">
        <v>44</v>
      </c>
      <c r="C81" s="163"/>
      <c r="D81" s="163"/>
      <c r="E81" s="163"/>
      <c r="F81" s="163" t="s">
        <v>428</v>
      </c>
      <c r="G81" s="163" t="s">
        <v>429</v>
      </c>
      <c r="H81" s="163" t="s">
        <v>166</v>
      </c>
      <c r="I81" s="163" t="s">
        <v>167</v>
      </c>
      <c r="J81" s="163"/>
      <c r="K81" s="165" t="s">
        <v>430</v>
      </c>
      <c r="L81" s="164" t="n">
        <v>6.74</v>
      </c>
      <c r="M81" s="160"/>
      <c r="N81" s="164" t="n">
        <v>9719.03</v>
      </c>
    </row>
    <row r="82" customFormat="false" ht="15" hidden="false" customHeight="false" outlineLevel="0" collapsed="false">
      <c r="A82" s="163" t="s">
        <v>431</v>
      </c>
      <c r="B82" s="163" t="s">
        <v>44</v>
      </c>
      <c r="C82" s="163"/>
      <c r="D82" s="163"/>
      <c r="E82" s="163"/>
      <c r="F82" s="163" t="s">
        <v>432</v>
      </c>
      <c r="G82" s="163" t="s">
        <v>433</v>
      </c>
      <c r="H82" s="163" t="s">
        <v>166</v>
      </c>
      <c r="I82" s="163" t="s">
        <v>167</v>
      </c>
      <c r="J82" s="163"/>
      <c r="K82" s="165" t="s">
        <v>434</v>
      </c>
      <c r="L82" s="164" t="n">
        <v>74</v>
      </c>
      <c r="M82" s="160"/>
      <c r="N82" s="164" t="n">
        <v>9793.03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N59" activeCellId="0" sqref="N59"/>
    </sheetView>
  </sheetViews>
  <sheetFormatPr defaultColWidth="10.609375" defaultRowHeight="14.25" zeroHeight="false" outlineLevelRow="0" outlineLevelCol="0"/>
  <sheetData>
    <row r="1" customFormat="false" ht="27" hidden="false" customHeight="false" outlineLevel="0" collapsed="false">
      <c r="A1" s="159" t="s">
        <v>68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customFormat="false" ht="15.75" hidden="false" customHeight="false" outlineLevel="0" collapsed="false">
      <c r="A2" s="161" t="s">
        <v>143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0"/>
    </row>
    <row r="3" customFormat="false" ht="15.75" hidden="false" customHeight="false" outlineLevel="0" collapsed="false">
      <c r="A3" s="161" t="s">
        <v>144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0"/>
    </row>
    <row r="6" customFormat="false" ht="15" hidden="false" customHeight="false" outlineLevel="0" collapsed="false">
      <c r="A6" s="162" t="s">
        <v>145</v>
      </c>
      <c r="B6" s="162" t="s">
        <v>16</v>
      </c>
      <c r="C6" s="162" t="s">
        <v>17</v>
      </c>
      <c r="D6" s="162" t="s">
        <v>146</v>
      </c>
      <c r="E6" s="162" t="s">
        <v>147</v>
      </c>
      <c r="F6" s="162" t="s">
        <v>148</v>
      </c>
      <c r="G6" s="162" t="s">
        <v>149</v>
      </c>
      <c r="H6" s="162" t="s">
        <v>150</v>
      </c>
      <c r="I6" s="162" t="s">
        <v>151</v>
      </c>
      <c r="J6" s="162" t="s">
        <v>152</v>
      </c>
      <c r="K6" s="162" t="s">
        <v>153</v>
      </c>
      <c r="L6" s="162" t="s">
        <v>154</v>
      </c>
      <c r="M6" s="162" t="s">
        <v>155</v>
      </c>
      <c r="N6" s="162" t="s">
        <v>88</v>
      </c>
    </row>
    <row r="7" customFormat="false" ht="15" hidden="false" customHeight="false" outlineLevel="0" collapsed="false">
      <c r="A7" s="160"/>
      <c r="B7" s="163" t="s">
        <v>47</v>
      </c>
      <c r="C7" s="163" t="s">
        <v>435</v>
      </c>
      <c r="D7" s="163"/>
      <c r="E7" s="163"/>
      <c r="F7" s="160"/>
      <c r="G7" s="163"/>
      <c r="H7" s="163"/>
      <c r="I7" s="163"/>
      <c r="J7" s="163"/>
      <c r="K7" s="163" t="s">
        <v>156</v>
      </c>
      <c r="L7" s="160"/>
      <c r="M7" s="160"/>
      <c r="N7" s="164" t="n">
        <v>0</v>
      </c>
    </row>
    <row r="8" customFormat="false" ht="15" hidden="false" customHeight="false" outlineLevel="0" collapsed="false">
      <c r="A8" s="163" t="s">
        <v>436</v>
      </c>
      <c r="B8" s="163" t="s">
        <v>47</v>
      </c>
      <c r="C8" s="163"/>
      <c r="D8" s="163"/>
      <c r="E8" s="163"/>
      <c r="F8" s="163" t="s">
        <v>437</v>
      </c>
      <c r="G8" s="163" t="s">
        <v>438</v>
      </c>
      <c r="H8" s="163" t="s">
        <v>439</v>
      </c>
      <c r="I8" s="163" t="s">
        <v>440</v>
      </c>
      <c r="J8" s="163"/>
      <c r="K8" s="163" t="s">
        <v>441</v>
      </c>
      <c r="L8" s="164" t="n">
        <v>29.13</v>
      </c>
      <c r="M8" s="160"/>
      <c r="N8" s="164" t="n">
        <v>29.13</v>
      </c>
    </row>
    <row r="9" customFormat="false" ht="15" hidden="false" customHeight="false" outlineLevel="0" collapsed="false">
      <c r="A9" s="163" t="s">
        <v>436</v>
      </c>
      <c r="B9" s="163" t="s">
        <v>47</v>
      </c>
      <c r="C9" s="163"/>
      <c r="D9" s="163"/>
      <c r="E9" s="163"/>
      <c r="F9" s="163" t="s">
        <v>442</v>
      </c>
      <c r="G9" s="163" t="s">
        <v>443</v>
      </c>
      <c r="H9" s="163" t="s">
        <v>444</v>
      </c>
      <c r="I9" s="163" t="s">
        <v>445</v>
      </c>
      <c r="J9" s="163"/>
      <c r="K9" s="163" t="s">
        <v>446</v>
      </c>
      <c r="L9" s="164" t="n">
        <v>73.14</v>
      </c>
      <c r="M9" s="160"/>
      <c r="N9" s="164" t="n">
        <v>102.27</v>
      </c>
    </row>
    <row r="10" customFormat="false" ht="15" hidden="false" customHeight="false" outlineLevel="0" collapsed="false">
      <c r="A10" s="163" t="s">
        <v>436</v>
      </c>
      <c r="B10" s="163" t="s">
        <v>47</v>
      </c>
      <c r="C10" s="163"/>
      <c r="D10" s="163"/>
      <c r="E10" s="163"/>
      <c r="F10" s="163" t="s">
        <v>447</v>
      </c>
      <c r="G10" s="163" t="s">
        <v>448</v>
      </c>
      <c r="H10" s="163" t="s">
        <v>444</v>
      </c>
      <c r="I10" s="163" t="s">
        <v>445</v>
      </c>
      <c r="J10" s="163"/>
      <c r="K10" s="163" t="s">
        <v>449</v>
      </c>
      <c r="L10" s="164" t="n">
        <v>3.36</v>
      </c>
      <c r="M10" s="160"/>
      <c r="N10" s="164" t="n">
        <v>105.63</v>
      </c>
    </row>
    <row r="11" customFormat="false" ht="15" hidden="false" customHeight="false" outlineLevel="0" collapsed="false">
      <c r="A11" s="163" t="s">
        <v>436</v>
      </c>
      <c r="B11" s="163" t="s">
        <v>47</v>
      </c>
      <c r="C11" s="163"/>
      <c r="D11" s="163"/>
      <c r="E11" s="163"/>
      <c r="F11" s="163" t="s">
        <v>450</v>
      </c>
      <c r="G11" s="163" t="s">
        <v>451</v>
      </c>
      <c r="H11" s="163" t="s">
        <v>444</v>
      </c>
      <c r="I11" s="163" t="s">
        <v>445</v>
      </c>
      <c r="J11" s="163"/>
      <c r="K11" s="163" t="s">
        <v>452</v>
      </c>
      <c r="L11" s="164" t="n">
        <v>5.45</v>
      </c>
      <c r="M11" s="160"/>
      <c r="N11" s="164" t="n">
        <v>111.08</v>
      </c>
    </row>
    <row r="12" customFormat="false" ht="15" hidden="false" customHeight="false" outlineLevel="0" collapsed="false">
      <c r="A12" s="163" t="s">
        <v>453</v>
      </c>
      <c r="B12" s="163" t="s">
        <v>47</v>
      </c>
      <c r="C12" s="163"/>
      <c r="D12" s="163"/>
      <c r="E12" s="163"/>
      <c r="F12" s="163" t="s">
        <v>454</v>
      </c>
      <c r="G12" s="163" t="s">
        <v>455</v>
      </c>
      <c r="H12" s="163" t="s">
        <v>456</v>
      </c>
      <c r="I12" s="163" t="s">
        <v>457</v>
      </c>
      <c r="J12" s="163"/>
      <c r="K12" s="163" t="s">
        <v>458</v>
      </c>
      <c r="L12" s="164" t="n">
        <v>21.25</v>
      </c>
      <c r="M12" s="160"/>
      <c r="N12" s="164" t="n">
        <v>132.33</v>
      </c>
    </row>
    <row r="13" customFormat="false" ht="15" hidden="false" customHeight="false" outlineLevel="0" collapsed="false">
      <c r="A13" s="163" t="s">
        <v>163</v>
      </c>
      <c r="B13" s="163" t="s">
        <v>47</v>
      </c>
      <c r="C13" s="163"/>
      <c r="D13" s="163"/>
      <c r="E13" s="163"/>
      <c r="F13" s="163" t="s">
        <v>459</v>
      </c>
      <c r="G13" s="163" t="s">
        <v>460</v>
      </c>
      <c r="H13" s="163" t="s">
        <v>456</v>
      </c>
      <c r="I13" s="163" t="s">
        <v>457</v>
      </c>
      <c r="J13" s="163"/>
      <c r="K13" s="163" t="s">
        <v>461</v>
      </c>
      <c r="L13" s="164" t="n">
        <v>154.22</v>
      </c>
      <c r="M13" s="160"/>
      <c r="N13" s="164" t="n">
        <v>286.55</v>
      </c>
    </row>
    <row r="14" customFormat="false" ht="15" hidden="false" customHeight="false" outlineLevel="0" collapsed="false">
      <c r="A14" s="163" t="s">
        <v>163</v>
      </c>
      <c r="B14" s="163" t="s">
        <v>47</v>
      </c>
      <c r="C14" s="163"/>
      <c r="D14" s="163"/>
      <c r="E14" s="163"/>
      <c r="F14" s="163" t="s">
        <v>462</v>
      </c>
      <c r="G14" s="163" t="s">
        <v>463</v>
      </c>
      <c r="H14" s="163" t="s">
        <v>229</v>
      </c>
      <c r="I14" s="163" t="s">
        <v>230</v>
      </c>
      <c r="J14" s="163"/>
      <c r="K14" s="163" t="s">
        <v>464</v>
      </c>
      <c r="L14" s="164" t="n">
        <v>12.4</v>
      </c>
      <c r="M14" s="160"/>
      <c r="N14" s="164" t="n">
        <v>298.95</v>
      </c>
    </row>
    <row r="15" customFormat="false" ht="15" hidden="false" customHeight="false" outlineLevel="0" collapsed="false">
      <c r="A15" s="163" t="s">
        <v>169</v>
      </c>
      <c r="B15" s="163" t="s">
        <v>47</v>
      </c>
      <c r="C15" s="163"/>
      <c r="D15" s="163"/>
      <c r="E15" s="163"/>
      <c r="F15" s="163" t="s">
        <v>170</v>
      </c>
      <c r="G15" s="163" t="s">
        <v>171</v>
      </c>
      <c r="H15" s="163" t="s">
        <v>172</v>
      </c>
      <c r="I15" s="163" t="s">
        <v>173</v>
      </c>
      <c r="J15" s="163"/>
      <c r="K15" s="163" t="s">
        <v>174</v>
      </c>
      <c r="L15" s="164" t="n">
        <v>1.48</v>
      </c>
      <c r="M15" s="160"/>
      <c r="N15" s="164" t="n">
        <v>300.43</v>
      </c>
    </row>
    <row r="16" customFormat="false" ht="15" hidden="false" customHeight="false" outlineLevel="0" collapsed="false">
      <c r="A16" s="163" t="s">
        <v>169</v>
      </c>
      <c r="B16" s="163" t="s">
        <v>47</v>
      </c>
      <c r="C16" s="163"/>
      <c r="D16" s="163"/>
      <c r="E16" s="163"/>
      <c r="F16" s="163" t="s">
        <v>175</v>
      </c>
      <c r="G16" s="163" t="s">
        <v>176</v>
      </c>
      <c r="H16" s="163" t="s">
        <v>172</v>
      </c>
      <c r="I16" s="163" t="s">
        <v>173</v>
      </c>
      <c r="J16" s="163"/>
      <c r="K16" s="163" t="s">
        <v>177</v>
      </c>
      <c r="L16" s="164" t="n">
        <v>0.41</v>
      </c>
      <c r="M16" s="160"/>
      <c r="N16" s="164" t="n">
        <v>300.84</v>
      </c>
    </row>
    <row r="17" customFormat="false" ht="15" hidden="false" customHeight="false" outlineLevel="0" collapsed="false">
      <c r="A17" s="163" t="s">
        <v>169</v>
      </c>
      <c r="B17" s="163" t="s">
        <v>47</v>
      </c>
      <c r="C17" s="163"/>
      <c r="D17" s="163"/>
      <c r="E17" s="163"/>
      <c r="F17" s="163" t="s">
        <v>465</v>
      </c>
      <c r="G17" s="163" t="s">
        <v>466</v>
      </c>
      <c r="H17" s="163" t="s">
        <v>467</v>
      </c>
      <c r="I17" s="163" t="s">
        <v>468</v>
      </c>
      <c r="J17" s="163"/>
      <c r="K17" s="165" t="s">
        <v>469</v>
      </c>
      <c r="L17" s="164" t="n">
        <v>110.24</v>
      </c>
      <c r="M17" s="160"/>
      <c r="N17" s="164" t="n">
        <v>411.08</v>
      </c>
    </row>
    <row r="18" customFormat="false" ht="15" hidden="false" customHeight="false" outlineLevel="0" collapsed="false">
      <c r="A18" s="163" t="s">
        <v>189</v>
      </c>
      <c r="B18" s="163" t="s">
        <v>47</v>
      </c>
      <c r="C18" s="163"/>
      <c r="D18" s="163"/>
      <c r="E18" s="163"/>
      <c r="F18" s="163" t="s">
        <v>470</v>
      </c>
      <c r="G18" s="163" t="s">
        <v>471</v>
      </c>
      <c r="H18" s="163" t="s">
        <v>456</v>
      </c>
      <c r="I18" s="163" t="s">
        <v>457</v>
      </c>
      <c r="J18" s="163"/>
      <c r="K18" s="163" t="s">
        <v>472</v>
      </c>
      <c r="L18" s="164" t="n">
        <v>158.88</v>
      </c>
      <c r="M18" s="160"/>
      <c r="N18" s="164" t="n">
        <v>569.96</v>
      </c>
    </row>
    <row r="19" customFormat="false" ht="15" hidden="false" customHeight="false" outlineLevel="0" collapsed="false">
      <c r="A19" s="163" t="s">
        <v>189</v>
      </c>
      <c r="B19" s="163" t="s">
        <v>47</v>
      </c>
      <c r="C19" s="163"/>
      <c r="D19" s="163"/>
      <c r="E19" s="163"/>
      <c r="F19" s="163" t="s">
        <v>473</v>
      </c>
      <c r="G19" s="163" t="s">
        <v>474</v>
      </c>
      <c r="H19" s="163" t="s">
        <v>456</v>
      </c>
      <c r="I19" s="163" t="s">
        <v>457</v>
      </c>
      <c r="J19" s="163"/>
      <c r="K19" s="163" t="s">
        <v>475</v>
      </c>
      <c r="L19" s="164" t="n">
        <v>3.23</v>
      </c>
      <c r="M19" s="160"/>
      <c r="N19" s="164" t="n">
        <v>573.19</v>
      </c>
    </row>
    <row r="20" customFormat="false" ht="15" hidden="false" customHeight="false" outlineLevel="0" collapsed="false">
      <c r="A20" s="163" t="s">
        <v>189</v>
      </c>
      <c r="B20" s="163" t="s">
        <v>47</v>
      </c>
      <c r="C20" s="163"/>
      <c r="D20" s="163"/>
      <c r="E20" s="163"/>
      <c r="F20" s="163" t="s">
        <v>190</v>
      </c>
      <c r="G20" s="163" t="s">
        <v>191</v>
      </c>
      <c r="H20" s="163" t="s">
        <v>172</v>
      </c>
      <c r="I20" s="163" t="s">
        <v>173</v>
      </c>
      <c r="J20" s="163"/>
      <c r="K20" s="163" t="s">
        <v>192</v>
      </c>
      <c r="L20" s="164" t="n">
        <v>8.75</v>
      </c>
      <c r="M20" s="160"/>
      <c r="N20" s="164" t="n">
        <v>581.94</v>
      </c>
    </row>
    <row r="21" customFormat="false" ht="15" hidden="false" customHeight="false" outlineLevel="0" collapsed="false">
      <c r="A21" s="163" t="s">
        <v>189</v>
      </c>
      <c r="B21" s="163" t="s">
        <v>47</v>
      </c>
      <c r="C21" s="163"/>
      <c r="D21" s="163"/>
      <c r="E21" s="163"/>
      <c r="F21" s="163" t="s">
        <v>193</v>
      </c>
      <c r="G21" s="163" t="s">
        <v>194</v>
      </c>
      <c r="H21" s="163" t="s">
        <v>172</v>
      </c>
      <c r="I21" s="163" t="s">
        <v>173</v>
      </c>
      <c r="J21" s="163"/>
      <c r="K21" s="163" t="s">
        <v>195</v>
      </c>
      <c r="L21" s="164" t="n">
        <v>6.53</v>
      </c>
      <c r="M21" s="160"/>
      <c r="N21" s="164" t="n">
        <v>588.47</v>
      </c>
    </row>
    <row r="22" customFormat="false" ht="15" hidden="false" customHeight="false" outlineLevel="0" collapsed="false">
      <c r="A22" s="163" t="s">
        <v>189</v>
      </c>
      <c r="B22" s="163" t="s">
        <v>47</v>
      </c>
      <c r="C22" s="163"/>
      <c r="D22" s="163"/>
      <c r="E22" s="163"/>
      <c r="F22" s="163" t="s">
        <v>476</v>
      </c>
      <c r="G22" s="163" t="s">
        <v>477</v>
      </c>
      <c r="H22" s="163" t="s">
        <v>456</v>
      </c>
      <c r="I22" s="163" t="s">
        <v>457</v>
      </c>
      <c r="J22" s="163"/>
      <c r="K22" s="163" t="s">
        <v>478</v>
      </c>
      <c r="L22" s="164" t="n">
        <v>36.3</v>
      </c>
      <c r="M22" s="160"/>
      <c r="N22" s="164" t="n">
        <v>624.77</v>
      </c>
    </row>
    <row r="23" customFormat="false" ht="15" hidden="false" customHeight="false" outlineLevel="0" collapsed="false">
      <c r="A23" s="163" t="s">
        <v>189</v>
      </c>
      <c r="B23" s="163" t="s">
        <v>47</v>
      </c>
      <c r="C23" s="163"/>
      <c r="D23" s="163"/>
      <c r="E23" s="163"/>
      <c r="F23" s="163" t="s">
        <v>479</v>
      </c>
      <c r="G23" s="163" t="s">
        <v>480</v>
      </c>
      <c r="H23" s="163" t="s">
        <v>444</v>
      </c>
      <c r="I23" s="163" t="s">
        <v>445</v>
      </c>
      <c r="J23" s="163"/>
      <c r="K23" s="163" t="s">
        <v>481</v>
      </c>
      <c r="L23" s="164" t="n">
        <v>44.78</v>
      </c>
      <c r="M23" s="160"/>
      <c r="N23" s="164" t="n">
        <v>669.55</v>
      </c>
    </row>
    <row r="24" customFormat="false" ht="15" hidden="false" customHeight="false" outlineLevel="0" collapsed="false">
      <c r="A24" s="163" t="s">
        <v>189</v>
      </c>
      <c r="B24" s="163" t="s">
        <v>47</v>
      </c>
      <c r="C24" s="163"/>
      <c r="D24" s="163"/>
      <c r="E24" s="163"/>
      <c r="F24" s="163" t="s">
        <v>482</v>
      </c>
      <c r="G24" s="163" t="s">
        <v>483</v>
      </c>
      <c r="H24" s="163" t="s">
        <v>444</v>
      </c>
      <c r="I24" s="163" t="s">
        <v>445</v>
      </c>
      <c r="J24" s="163"/>
      <c r="K24" s="163" t="s">
        <v>484</v>
      </c>
      <c r="L24" s="164" t="n">
        <v>152.81</v>
      </c>
      <c r="M24" s="160"/>
      <c r="N24" s="164" t="n">
        <v>822.36</v>
      </c>
    </row>
    <row r="25" customFormat="false" ht="15" hidden="false" customHeight="false" outlineLevel="0" collapsed="false">
      <c r="A25" s="163" t="s">
        <v>189</v>
      </c>
      <c r="B25" s="163" t="s">
        <v>47</v>
      </c>
      <c r="C25" s="163"/>
      <c r="D25" s="163"/>
      <c r="E25" s="163"/>
      <c r="F25" s="163" t="s">
        <v>485</v>
      </c>
      <c r="G25" s="163" t="s">
        <v>486</v>
      </c>
      <c r="H25" s="163" t="s">
        <v>444</v>
      </c>
      <c r="I25" s="163" t="s">
        <v>445</v>
      </c>
      <c r="J25" s="163"/>
      <c r="K25" s="163" t="s">
        <v>487</v>
      </c>
      <c r="L25" s="164" t="n">
        <v>4.82</v>
      </c>
      <c r="M25" s="160"/>
      <c r="N25" s="164" t="n">
        <v>827.18</v>
      </c>
    </row>
    <row r="26" customFormat="false" ht="15" hidden="false" customHeight="false" outlineLevel="0" collapsed="false">
      <c r="A26" s="163" t="s">
        <v>200</v>
      </c>
      <c r="B26" s="163" t="s">
        <v>47</v>
      </c>
      <c r="C26" s="163"/>
      <c r="D26" s="163"/>
      <c r="E26" s="163"/>
      <c r="F26" s="163" t="s">
        <v>488</v>
      </c>
      <c r="G26" s="163" t="s">
        <v>489</v>
      </c>
      <c r="H26" s="163" t="s">
        <v>456</v>
      </c>
      <c r="I26" s="163" t="s">
        <v>457</v>
      </c>
      <c r="J26" s="163"/>
      <c r="K26" s="163" t="s">
        <v>490</v>
      </c>
      <c r="L26" s="164" t="n">
        <v>6.44</v>
      </c>
      <c r="M26" s="160"/>
      <c r="N26" s="164" t="n">
        <v>833.62</v>
      </c>
    </row>
    <row r="27" customFormat="false" ht="15" hidden="false" customHeight="false" outlineLevel="0" collapsed="false">
      <c r="A27" s="163" t="s">
        <v>200</v>
      </c>
      <c r="B27" s="163" t="s">
        <v>47</v>
      </c>
      <c r="C27" s="163"/>
      <c r="D27" s="163"/>
      <c r="E27" s="163"/>
      <c r="F27" s="163" t="s">
        <v>491</v>
      </c>
      <c r="G27" s="163" t="s">
        <v>492</v>
      </c>
      <c r="H27" s="163" t="s">
        <v>456</v>
      </c>
      <c r="I27" s="163" t="s">
        <v>457</v>
      </c>
      <c r="J27" s="163"/>
      <c r="K27" s="163" t="s">
        <v>493</v>
      </c>
      <c r="L27" s="164" t="n">
        <v>5.75</v>
      </c>
      <c r="M27" s="160"/>
      <c r="N27" s="164" t="n">
        <v>839.37</v>
      </c>
    </row>
    <row r="28" customFormat="false" ht="15" hidden="false" customHeight="false" outlineLevel="0" collapsed="false">
      <c r="A28" s="163" t="s">
        <v>200</v>
      </c>
      <c r="B28" s="163" t="s">
        <v>47</v>
      </c>
      <c r="C28" s="163"/>
      <c r="D28" s="163"/>
      <c r="E28" s="163"/>
      <c r="F28" s="163" t="s">
        <v>201</v>
      </c>
      <c r="G28" s="163" t="s">
        <v>202</v>
      </c>
      <c r="H28" s="163" t="s">
        <v>172</v>
      </c>
      <c r="I28" s="163" t="s">
        <v>173</v>
      </c>
      <c r="J28" s="163"/>
      <c r="K28" s="163" t="s">
        <v>203</v>
      </c>
      <c r="L28" s="164" t="n">
        <v>3.86</v>
      </c>
      <c r="M28" s="160"/>
      <c r="N28" s="164" t="n">
        <v>843.23</v>
      </c>
    </row>
    <row r="29" customFormat="false" ht="15" hidden="false" customHeight="false" outlineLevel="0" collapsed="false">
      <c r="A29" s="163" t="s">
        <v>200</v>
      </c>
      <c r="B29" s="163" t="s">
        <v>47</v>
      </c>
      <c r="C29" s="163"/>
      <c r="D29" s="163"/>
      <c r="E29" s="163"/>
      <c r="F29" s="163" t="s">
        <v>494</v>
      </c>
      <c r="G29" s="163" t="s">
        <v>495</v>
      </c>
      <c r="H29" s="163" t="s">
        <v>467</v>
      </c>
      <c r="I29" s="163" t="s">
        <v>468</v>
      </c>
      <c r="J29" s="163"/>
      <c r="K29" s="165" t="s">
        <v>496</v>
      </c>
      <c r="L29" s="164" t="n">
        <v>38.16</v>
      </c>
      <c r="M29" s="160"/>
      <c r="N29" s="164" t="n">
        <v>881.39</v>
      </c>
    </row>
    <row r="30" customFormat="false" ht="15" hidden="false" customHeight="false" outlineLevel="0" collapsed="false">
      <c r="A30" s="163" t="s">
        <v>497</v>
      </c>
      <c r="B30" s="163" t="s">
        <v>47</v>
      </c>
      <c r="C30" s="163"/>
      <c r="D30" s="163"/>
      <c r="E30" s="163"/>
      <c r="F30" s="163" t="s">
        <v>498</v>
      </c>
      <c r="G30" s="163" t="s">
        <v>499</v>
      </c>
      <c r="H30" s="163" t="s">
        <v>456</v>
      </c>
      <c r="I30" s="163" t="s">
        <v>457</v>
      </c>
      <c r="J30" s="163"/>
      <c r="K30" s="163" t="s">
        <v>500</v>
      </c>
      <c r="L30" s="164" t="n">
        <v>15.92</v>
      </c>
      <c r="M30" s="160"/>
      <c r="N30" s="164" t="n">
        <v>897.31</v>
      </c>
    </row>
    <row r="31" customFormat="false" ht="15" hidden="false" customHeight="false" outlineLevel="0" collapsed="false">
      <c r="A31" s="163" t="s">
        <v>204</v>
      </c>
      <c r="B31" s="163" t="s">
        <v>47</v>
      </c>
      <c r="C31" s="163"/>
      <c r="D31" s="163"/>
      <c r="E31" s="163"/>
      <c r="F31" s="163" t="s">
        <v>501</v>
      </c>
      <c r="G31" s="163" t="s">
        <v>502</v>
      </c>
      <c r="H31" s="163" t="s">
        <v>456</v>
      </c>
      <c r="I31" s="163" t="s">
        <v>457</v>
      </c>
      <c r="J31" s="163"/>
      <c r="K31" s="163" t="s">
        <v>503</v>
      </c>
      <c r="L31" s="164" t="n">
        <v>19.25</v>
      </c>
      <c r="M31" s="160"/>
      <c r="N31" s="164" t="n">
        <v>916.56</v>
      </c>
    </row>
    <row r="32" customFormat="false" ht="15" hidden="false" customHeight="false" outlineLevel="0" collapsed="false">
      <c r="A32" s="163" t="s">
        <v>204</v>
      </c>
      <c r="B32" s="163" t="s">
        <v>47</v>
      </c>
      <c r="C32" s="163"/>
      <c r="D32" s="163"/>
      <c r="E32" s="163"/>
      <c r="F32" s="163" t="s">
        <v>504</v>
      </c>
      <c r="G32" s="163" t="s">
        <v>505</v>
      </c>
      <c r="H32" s="163" t="s">
        <v>456</v>
      </c>
      <c r="I32" s="163" t="s">
        <v>457</v>
      </c>
      <c r="J32" s="163"/>
      <c r="K32" s="163" t="s">
        <v>506</v>
      </c>
      <c r="L32" s="164" t="n">
        <v>20.87</v>
      </c>
      <c r="M32" s="160"/>
      <c r="N32" s="164" t="n">
        <v>937.43</v>
      </c>
    </row>
    <row r="33" customFormat="false" ht="15" hidden="false" customHeight="false" outlineLevel="0" collapsed="false">
      <c r="A33" s="163" t="s">
        <v>204</v>
      </c>
      <c r="B33" s="163" t="s">
        <v>47</v>
      </c>
      <c r="C33" s="163"/>
      <c r="D33" s="163"/>
      <c r="E33" s="163"/>
      <c r="F33" s="163" t="s">
        <v>507</v>
      </c>
      <c r="G33" s="163" t="s">
        <v>508</v>
      </c>
      <c r="H33" s="163" t="s">
        <v>444</v>
      </c>
      <c r="I33" s="163" t="s">
        <v>445</v>
      </c>
      <c r="J33" s="163"/>
      <c r="K33" s="163" t="s">
        <v>509</v>
      </c>
      <c r="L33" s="164" t="n">
        <v>73.02</v>
      </c>
      <c r="M33" s="160"/>
      <c r="N33" s="164" t="n">
        <v>1010.45</v>
      </c>
    </row>
    <row r="34" customFormat="false" ht="15" hidden="false" customHeight="false" outlineLevel="0" collapsed="false">
      <c r="A34" s="163" t="s">
        <v>204</v>
      </c>
      <c r="B34" s="163" t="s">
        <v>47</v>
      </c>
      <c r="C34" s="163"/>
      <c r="D34" s="163"/>
      <c r="E34" s="163"/>
      <c r="F34" s="163" t="s">
        <v>510</v>
      </c>
      <c r="G34" s="163" t="s">
        <v>511</v>
      </c>
      <c r="H34" s="163" t="s">
        <v>444</v>
      </c>
      <c r="I34" s="163" t="s">
        <v>445</v>
      </c>
      <c r="J34" s="163"/>
      <c r="K34" s="163" t="s">
        <v>512</v>
      </c>
      <c r="L34" s="164" t="n">
        <v>300.04</v>
      </c>
      <c r="M34" s="160"/>
      <c r="N34" s="164" t="n">
        <v>1310.49</v>
      </c>
    </row>
    <row r="35" customFormat="false" ht="15" hidden="false" customHeight="false" outlineLevel="0" collapsed="false">
      <c r="A35" s="163" t="s">
        <v>204</v>
      </c>
      <c r="B35" s="163" t="s">
        <v>47</v>
      </c>
      <c r="C35" s="163"/>
      <c r="D35" s="163"/>
      <c r="E35" s="163"/>
      <c r="F35" s="163" t="s">
        <v>513</v>
      </c>
      <c r="G35" s="163" t="s">
        <v>514</v>
      </c>
      <c r="H35" s="163" t="s">
        <v>444</v>
      </c>
      <c r="I35" s="163" t="s">
        <v>445</v>
      </c>
      <c r="J35" s="163"/>
      <c r="K35" s="163" t="s">
        <v>515</v>
      </c>
      <c r="L35" s="164" t="n">
        <v>98.38</v>
      </c>
      <c r="M35" s="160"/>
      <c r="N35" s="164" t="n">
        <v>1408.87</v>
      </c>
    </row>
    <row r="36" customFormat="false" ht="15" hidden="false" customHeight="false" outlineLevel="0" collapsed="false">
      <c r="A36" s="163" t="s">
        <v>516</v>
      </c>
      <c r="B36" s="163" t="s">
        <v>47</v>
      </c>
      <c r="C36" s="163"/>
      <c r="D36" s="163"/>
      <c r="E36" s="163"/>
      <c r="F36" s="163" t="s">
        <v>517</v>
      </c>
      <c r="G36" s="163" t="s">
        <v>518</v>
      </c>
      <c r="H36" s="163" t="s">
        <v>456</v>
      </c>
      <c r="I36" s="163" t="s">
        <v>457</v>
      </c>
      <c r="J36" s="163"/>
      <c r="K36" s="163" t="s">
        <v>519</v>
      </c>
      <c r="L36" s="164" t="n">
        <v>10.65</v>
      </c>
      <c r="M36" s="160"/>
      <c r="N36" s="164" t="n">
        <v>1419.52</v>
      </c>
    </row>
    <row r="37" customFormat="false" ht="15" hidden="false" customHeight="false" outlineLevel="0" collapsed="false">
      <c r="A37" s="163" t="s">
        <v>520</v>
      </c>
      <c r="B37" s="163" t="s">
        <v>47</v>
      </c>
      <c r="C37" s="163"/>
      <c r="D37" s="163"/>
      <c r="E37" s="163"/>
      <c r="F37" s="163" t="s">
        <v>521</v>
      </c>
      <c r="G37" s="163" t="s">
        <v>522</v>
      </c>
      <c r="H37" s="163" t="s">
        <v>229</v>
      </c>
      <c r="I37" s="163" t="s">
        <v>230</v>
      </c>
      <c r="J37" s="163"/>
      <c r="K37" s="163" t="s">
        <v>523</v>
      </c>
      <c r="L37" s="164" t="n">
        <v>9.86</v>
      </c>
      <c r="M37" s="160"/>
      <c r="N37" s="164" t="n">
        <v>1429.38</v>
      </c>
    </row>
    <row r="38" customFormat="false" ht="15" hidden="false" customHeight="false" outlineLevel="0" collapsed="false">
      <c r="A38" s="163" t="s">
        <v>520</v>
      </c>
      <c r="B38" s="163" t="s">
        <v>47</v>
      </c>
      <c r="C38" s="163"/>
      <c r="D38" s="163"/>
      <c r="E38" s="163"/>
      <c r="F38" s="163" t="s">
        <v>524</v>
      </c>
      <c r="G38" s="163" t="s">
        <v>525</v>
      </c>
      <c r="H38" s="163" t="s">
        <v>229</v>
      </c>
      <c r="I38" s="163" t="s">
        <v>230</v>
      </c>
      <c r="J38" s="163"/>
      <c r="K38" s="163" t="s">
        <v>526</v>
      </c>
      <c r="L38" s="164" t="n">
        <v>76.08</v>
      </c>
      <c r="M38" s="160"/>
      <c r="N38" s="164" t="n">
        <v>1505.46</v>
      </c>
    </row>
    <row r="39" customFormat="false" ht="15" hidden="false" customHeight="false" outlineLevel="0" collapsed="false">
      <c r="A39" s="163" t="s">
        <v>520</v>
      </c>
      <c r="B39" s="163" t="s">
        <v>47</v>
      </c>
      <c r="C39" s="163"/>
      <c r="D39" s="163"/>
      <c r="E39" s="163"/>
      <c r="F39" s="163" t="s">
        <v>527</v>
      </c>
      <c r="G39" s="163" t="s">
        <v>528</v>
      </c>
      <c r="H39" s="163" t="s">
        <v>529</v>
      </c>
      <c r="I39" s="163" t="s">
        <v>530</v>
      </c>
      <c r="J39" s="163"/>
      <c r="K39" s="163" t="s">
        <v>531</v>
      </c>
      <c r="L39" s="164" t="n">
        <v>34.12</v>
      </c>
      <c r="M39" s="160"/>
      <c r="N39" s="164" t="n">
        <v>1539.58</v>
      </c>
    </row>
    <row r="40" customFormat="false" ht="15" hidden="false" customHeight="false" outlineLevel="0" collapsed="false">
      <c r="A40" s="163" t="s">
        <v>215</v>
      </c>
      <c r="B40" s="163" t="s">
        <v>47</v>
      </c>
      <c r="C40" s="163"/>
      <c r="D40" s="163"/>
      <c r="E40" s="163"/>
      <c r="F40" s="163" t="s">
        <v>532</v>
      </c>
      <c r="G40" s="163" t="s">
        <v>533</v>
      </c>
      <c r="H40" s="163" t="s">
        <v>229</v>
      </c>
      <c r="I40" s="163" t="s">
        <v>230</v>
      </c>
      <c r="J40" s="163"/>
      <c r="K40" s="163" t="s">
        <v>534</v>
      </c>
      <c r="L40" s="164" t="n">
        <v>5.29</v>
      </c>
      <c r="M40" s="160"/>
      <c r="N40" s="164" t="n">
        <v>1544.87</v>
      </c>
    </row>
    <row r="41" customFormat="false" ht="15" hidden="false" customHeight="false" outlineLevel="0" collapsed="false">
      <c r="A41" s="163" t="s">
        <v>535</v>
      </c>
      <c r="B41" s="163" t="s">
        <v>47</v>
      </c>
      <c r="C41" s="163"/>
      <c r="D41" s="163"/>
      <c r="E41" s="163"/>
      <c r="F41" s="163" t="s">
        <v>536</v>
      </c>
      <c r="G41" s="163" t="s">
        <v>537</v>
      </c>
      <c r="H41" s="163" t="s">
        <v>467</v>
      </c>
      <c r="I41" s="163" t="s">
        <v>468</v>
      </c>
      <c r="J41" s="163"/>
      <c r="K41" s="165" t="s">
        <v>538</v>
      </c>
      <c r="L41" s="164" t="n">
        <v>8.48</v>
      </c>
      <c r="M41" s="160"/>
      <c r="N41" s="164" t="n">
        <v>1553.35</v>
      </c>
    </row>
    <row r="42" customFormat="false" ht="15" hidden="false" customHeight="false" outlineLevel="0" collapsed="false">
      <c r="A42" s="163" t="s">
        <v>539</v>
      </c>
      <c r="B42" s="163" t="s">
        <v>47</v>
      </c>
      <c r="C42" s="163"/>
      <c r="D42" s="163"/>
      <c r="E42" s="163"/>
      <c r="F42" s="163" t="s">
        <v>540</v>
      </c>
      <c r="G42" s="163" t="s">
        <v>148</v>
      </c>
      <c r="H42" s="163" t="s">
        <v>541</v>
      </c>
      <c r="I42" s="163" t="s">
        <v>541</v>
      </c>
      <c r="J42" s="163"/>
      <c r="K42" s="163" t="s">
        <v>542</v>
      </c>
      <c r="L42" s="164" t="n">
        <v>52.89</v>
      </c>
      <c r="M42" s="160"/>
      <c r="N42" s="164" t="n">
        <v>1606.24</v>
      </c>
    </row>
    <row r="43" customFormat="false" ht="15" hidden="false" customHeight="false" outlineLevel="0" collapsed="false">
      <c r="A43" s="163" t="s">
        <v>219</v>
      </c>
      <c r="B43" s="163" t="s">
        <v>47</v>
      </c>
      <c r="C43" s="163"/>
      <c r="D43" s="163"/>
      <c r="E43" s="163"/>
      <c r="F43" s="163" t="s">
        <v>220</v>
      </c>
      <c r="G43" s="163" t="s">
        <v>221</v>
      </c>
      <c r="H43" s="163" t="s">
        <v>172</v>
      </c>
      <c r="I43" s="163" t="s">
        <v>173</v>
      </c>
      <c r="J43" s="163"/>
      <c r="K43" s="163" t="s">
        <v>222</v>
      </c>
      <c r="L43" s="164" t="n">
        <v>0.7</v>
      </c>
      <c r="M43" s="160"/>
      <c r="N43" s="164" t="n">
        <v>1606.94</v>
      </c>
    </row>
    <row r="44" customFormat="false" ht="15" hidden="false" customHeight="false" outlineLevel="0" collapsed="false">
      <c r="A44" s="163" t="s">
        <v>223</v>
      </c>
      <c r="B44" s="163" t="s">
        <v>47</v>
      </c>
      <c r="C44" s="163"/>
      <c r="D44" s="163"/>
      <c r="E44" s="163"/>
      <c r="F44" s="163" t="s">
        <v>543</v>
      </c>
      <c r="G44" s="163" t="s">
        <v>544</v>
      </c>
      <c r="H44" s="163" t="s">
        <v>229</v>
      </c>
      <c r="I44" s="163" t="s">
        <v>230</v>
      </c>
      <c r="J44" s="163"/>
      <c r="K44" s="163" t="s">
        <v>545</v>
      </c>
      <c r="L44" s="164" t="n">
        <v>21.68</v>
      </c>
      <c r="M44" s="160"/>
      <c r="N44" s="164" t="n">
        <v>1628.62</v>
      </c>
    </row>
    <row r="45" customFormat="false" ht="15" hidden="false" customHeight="false" outlineLevel="0" collapsed="false">
      <c r="A45" s="163" t="s">
        <v>223</v>
      </c>
      <c r="B45" s="163" t="s">
        <v>47</v>
      </c>
      <c r="C45" s="163"/>
      <c r="D45" s="163"/>
      <c r="E45" s="163"/>
      <c r="F45" s="163" t="s">
        <v>546</v>
      </c>
      <c r="G45" s="163" t="s">
        <v>547</v>
      </c>
      <c r="H45" s="163" t="s">
        <v>444</v>
      </c>
      <c r="I45" s="163" t="s">
        <v>445</v>
      </c>
      <c r="J45" s="163"/>
      <c r="K45" s="163" t="s">
        <v>548</v>
      </c>
      <c r="L45" s="164" t="n">
        <v>3.58</v>
      </c>
      <c r="M45" s="160"/>
      <c r="N45" s="164" t="n">
        <v>1632.2</v>
      </c>
    </row>
    <row r="46" customFormat="false" ht="15" hidden="false" customHeight="false" outlineLevel="0" collapsed="false">
      <c r="A46" s="163" t="s">
        <v>223</v>
      </c>
      <c r="B46" s="163" t="s">
        <v>47</v>
      </c>
      <c r="C46" s="163"/>
      <c r="D46" s="163"/>
      <c r="E46" s="163"/>
      <c r="F46" s="163" t="s">
        <v>227</v>
      </c>
      <c r="G46" s="163" t="s">
        <v>228</v>
      </c>
      <c r="H46" s="163" t="s">
        <v>229</v>
      </c>
      <c r="I46" s="163" t="s">
        <v>230</v>
      </c>
      <c r="J46" s="163"/>
      <c r="K46" s="163" t="s">
        <v>231</v>
      </c>
      <c r="L46" s="164" t="n">
        <v>0.1</v>
      </c>
      <c r="M46" s="160"/>
      <c r="N46" s="164" t="n">
        <v>1632.3</v>
      </c>
    </row>
    <row r="47" customFormat="false" ht="15" hidden="false" customHeight="false" outlineLevel="0" collapsed="false">
      <c r="A47" s="163" t="s">
        <v>232</v>
      </c>
      <c r="B47" s="163" t="s">
        <v>47</v>
      </c>
      <c r="C47" s="163"/>
      <c r="D47" s="163"/>
      <c r="E47" s="163"/>
      <c r="F47" s="163" t="s">
        <v>549</v>
      </c>
      <c r="G47" s="163" t="s">
        <v>550</v>
      </c>
      <c r="H47" s="163" t="s">
        <v>456</v>
      </c>
      <c r="I47" s="163" t="s">
        <v>457</v>
      </c>
      <c r="J47" s="163"/>
      <c r="K47" s="163" t="s">
        <v>551</v>
      </c>
      <c r="L47" s="164" t="n">
        <v>11.52</v>
      </c>
      <c r="M47" s="160"/>
      <c r="N47" s="164" t="n">
        <v>1643.82</v>
      </c>
    </row>
    <row r="48" customFormat="false" ht="15" hidden="false" customHeight="false" outlineLevel="0" collapsed="false">
      <c r="A48" s="163" t="s">
        <v>232</v>
      </c>
      <c r="B48" s="163" t="s">
        <v>47</v>
      </c>
      <c r="C48" s="163"/>
      <c r="D48" s="163"/>
      <c r="E48" s="163"/>
      <c r="F48" s="163" t="s">
        <v>552</v>
      </c>
      <c r="G48" s="163" t="s">
        <v>553</v>
      </c>
      <c r="H48" s="163" t="s">
        <v>456</v>
      </c>
      <c r="I48" s="163" t="s">
        <v>457</v>
      </c>
      <c r="J48" s="163"/>
      <c r="K48" s="163" t="s">
        <v>554</v>
      </c>
      <c r="L48" s="164" t="n">
        <v>4.32</v>
      </c>
      <c r="M48" s="160"/>
      <c r="N48" s="164" t="n">
        <v>1648.14</v>
      </c>
    </row>
    <row r="49" customFormat="false" ht="15" hidden="false" customHeight="false" outlineLevel="0" collapsed="false">
      <c r="A49" s="163" t="s">
        <v>232</v>
      </c>
      <c r="B49" s="163" t="s">
        <v>47</v>
      </c>
      <c r="C49" s="163"/>
      <c r="D49" s="163"/>
      <c r="E49" s="163"/>
      <c r="F49" s="163" t="s">
        <v>555</v>
      </c>
      <c r="G49" s="163" t="s">
        <v>556</v>
      </c>
      <c r="H49" s="163" t="s">
        <v>456</v>
      </c>
      <c r="I49" s="163" t="s">
        <v>457</v>
      </c>
      <c r="J49" s="163"/>
      <c r="K49" s="163" t="s">
        <v>557</v>
      </c>
      <c r="L49" s="164" t="n">
        <v>71.92</v>
      </c>
      <c r="M49" s="160"/>
      <c r="N49" s="164" t="n">
        <v>1720.06</v>
      </c>
    </row>
    <row r="50" customFormat="false" ht="15" hidden="false" customHeight="false" outlineLevel="0" collapsed="false">
      <c r="A50" s="163" t="s">
        <v>232</v>
      </c>
      <c r="B50" s="163" t="s">
        <v>47</v>
      </c>
      <c r="C50" s="163"/>
      <c r="D50" s="163"/>
      <c r="E50" s="163"/>
      <c r="F50" s="163" t="s">
        <v>233</v>
      </c>
      <c r="G50" s="163" t="s">
        <v>234</v>
      </c>
      <c r="H50" s="163" t="s">
        <v>172</v>
      </c>
      <c r="I50" s="163" t="s">
        <v>173</v>
      </c>
      <c r="J50" s="163"/>
      <c r="K50" s="163" t="s">
        <v>235</v>
      </c>
      <c r="L50" s="164" t="n">
        <v>22.53</v>
      </c>
      <c r="M50" s="160"/>
      <c r="N50" s="164" t="n">
        <v>1742.59</v>
      </c>
    </row>
    <row r="51" customFormat="false" ht="15" hidden="false" customHeight="false" outlineLevel="0" collapsed="false">
      <c r="A51" s="163" t="s">
        <v>232</v>
      </c>
      <c r="B51" s="163" t="s">
        <v>47</v>
      </c>
      <c r="C51" s="163"/>
      <c r="D51" s="163"/>
      <c r="E51" s="163"/>
      <c r="F51" s="163" t="s">
        <v>236</v>
      </c>
      <c r="G51" s="163" t="s">
        <v>237</v>
      </c>
      <c r="H51" s="163" t="s">
        <v>172</v>
      </c>
      <c r="I51" s="163" t="s">
        <v>173</v>
      </c>
      <c r="J51" s="163"/>
      <c r="K51" s="163" t="s">
        <v>238</v>
      </c>
      <c r="L51" s="164" t="n">
        <v>0.37</v>
      </c>
      <c r="M51" s="160"/>
      <c r="N51" s="164" t="n">
        <v>1742.96</v>
      </c>
    </row>
    <row r="52" customFormat="false" ht="15" hidden="false" customHeight="false" outlineLevel="0" collapsed="false">
      <c r="A52" s="163" t="s">
        <v>232</v>
      </c>
      <c r="B52" s="163" t="s">
        <v>47</v>
      </c>
      <c r="C52" s="163"/>
      <c r="D52" s="163"/>
      <c r="E52" s="163"/>
      <c r="F52" s="163" t="s">
        <v>239</v>
      </c>
      <c r="G52" s="163" t="s">
        <v>240</v>
      </c>
      <c r="H52" s="163" t="s">
        <v>172</v>
      </c>
      <c r="I52" s="163" t="s">
        <v>173</v>
      </c>
      <c r="J52" s="163"/>
      <c r="K52" s="163" t="s">
        <v>241</v>
      </c>
      <c r="L52" s="164" t="n">
        <v>2.68</v>
      </c>
      <c r="M52" s="160"/>
      <c r="N52" s="164" t="n">
        <v>1745.64</v>
      </c>
    </row>
    <row r="53" customFormat="false" ht="15" hidden="false" customHeight="false" outlineLevel="0" collapsed="false">
      <c r="A53" s="163" t="s">
        <v>246</v>
      </c>
      <c r="B53" s="163" t="s">
        <v>47</v>
      </c>
      <c r="C53" s="163"/>
      <c r="D53" s="163"/>
      <c r="E53" s="163"/>
      <c r="F53" s="163" t="s">
        <v>247</v>
      </c>
      <c r="G53" s="163" t="s">
        <v>248</v>
      </c>
      <c r="H53" s="163" t="s">
        <v>172</v>
      </c>
      <c r="I53" s="163" t="s">
        <v>173</v>
      </c>
      <c r="J53" s="163"/>
      <c r="K53" s="163" t="s">
        <v>249</v>
      </c>
      <c r="L53" s="164" t="n">
        <v>0.52</v>
      </c>
      <c r="M53" s="160"/>
      <c r="N53" s="164" t="n">
        <v>1746.16</v>
      </c>
    </row>
    <row r="54" customFormat="false" ht="15" hidden="false" customHeight="false" outlineLevel="0" collapsed="false">
      <c r="A54" s="163" t="s">
        <v>246</v>
      </c>
      <c r="B54" s="163" t="s">
        <v>47</v>
      </c>
      <c r="C54" s="163"/>
      <c r="D54" s="163"/>
      <c r="E54" s="163"/>
      <c r="F54" s="163" t="s">
        <v>250</v>
      </c>
      <c r="G54" s="163" t="s">
        <v>251</v>
      </c>
      <c r="H54" s="163" t="s">
        <v>172</v>
      </c>
      <c r="I54" s="163" t="s">
        <v>173</v>
      </c>
      <c r="J54" s="163"/>
      <c r="K54" s="163" t="s">
        <v>252</v>
      </c>
      <c r="L54" s="164" t="n">
        <v>2.2</v>
      </c>
      <c r="M54" s="160"/>
      <c r="N54" s="164" t="n">
        <v>1748.36</v>
      </c>
    </row>
    <row r="55" customFormat="false" ht="15" hidden="false" customHeight="false" outlineLevel="0" collapsed="false">
      <c r="A55" s="163" t="s">
        <v>246</v>
      </c>
      <c r="B55" s="163" t="s">
        <v>47</v>
      </c>
      <c r="C55" s="163"/>
      <c r="D55" s="163"/>
      <c r="E55" s="163"/>
      <c r="F55" s="163" t="s">
        <v>253</v>
      </c>
      <c r="G55" s="163" t="s">
        <v>254</v>
      </c>
      <c r="H55" s="163" t="s">
        <v>172</v>
      </c>
      <c r="I55" s="163" t="s">
        <v>173</v>
      </c>
      <c r="J55" s="163"/>
      <c r="K55" s="163" t="s">
        <v>255</v>
      </c>
      <c r="L55" s="164" t="n">
        <v>13.1</v>
      </c>
      <c r="M55" s="160"/>
      <c r="N55" s="164" t="n">
        <v>1761.46</v>
      </c>
    </row>
    <row r="56" customFormat="false" ht="15" hidden="false" customHeight="false" outlineLevel="0" collapsed="false">
      <c r="A56" s="163" t="s">
        <v>246</v>
      </c>
      <c r="B56" s="163" t="s">
        <v>47</v>
      </c>
      <c r="C56" s="163"/>
      <c r="D56" s="163"/>
      <c r="E56" s="163"/>
      <c r="F56" s="163" t="s">
        <v>256</v>
      </c>
      <c r="G56" s="163" t="s">
        <v>257</v>
      </c>
      <c r="H56" s="163" t="s">
        <v>172</v>
      </c>
      <c r="I56" s="163" t="s">
        <v>173</v>
      </c>
      <c r="J56" s="163"/>
      <c r="K56" s="163" t="s">
        <v>258</v>
      </c>
      <c r="L56" s="164" t="n">
        <v>17.34</v>
      </c>
      <c r="M56" s="160"/>
      <c r="N56" s="164" t="n">
        <v>1778.8</v>
      </c>
    </row>
    <row r="57" customFormat="false" ht="15" hidden="false" customHeight="false" outlineLevel="0" collapsed="false">
      <c r="A57" s="163" t="s">
        <v>246</v>
      </c>
      <c r="B57" s="163" t="s">
        <v>47</v>
      </c>
      <c r="C57" s="163"/>
      <c r="D57" s="163"/>
      <c r="E57" s="163"/>
      <c r="F57" s="163" t="s">
        <v>259</v>
      </c>
      <c r="G57" s="163" t="s">
        <v>260</v>
      </c>
      <c r="H57" s="163" t="s">
        <v>172</v>
      </c>
      <c r="I57" s="163" t="s">
        <v>173</v>
      </c>
      <c r="J57" s="163"/>
      <c r="K57" s="163" t="s">
        <v>261</v>
      </c>
      <c r="L57" s="164" t="n">
        <v>4.2</v>
      </c>
      <c r="M57" s="160"/>
      <c r="N57" s="164" t="n">
        <v>1783</v>
      </c>
    </row>
    <row r="58" customFormat="false" ht="15" hidden="false" customHeight="false" outlineLevel="0" collapsed="false">
      <c r="A58" s="163" t="s">
        <v>246</v>
      </c>
      <c r="B58" s="163" t="s">
        <v>47</v>
      </c>
      <c r="C58" s="163"/>
      <c r="D58" s="163"/>
      <c r="E58" s="163"/>
      <c r="F58" s="163" t="s">
        <v>558</v>
      </c>
      <c r="G58" s="163" t="s">
        <v>559</v>
      </c>
      <c r="H58" s="163" t="s">
        <v>456</v>
      </c>
      <c r="I58" s="163" t="s">
        <v>457</v>
      </c>
      <c r="J58" s="163"/>
      <c r="K58" s="163" t="s">
        <v>560</v>
      </c>
      <c r="L58" s="164" t="n">
        <v>29.59</v>
      </c>
      <c r="M58" s="160"/>
      <c r="N58" s="164" t="n">
        <v>1812.59</v>
      </c>
    </row>
    <row r="59" customFormat="false" ht="15" hidden="false" customHeight="false" outlineLevel="0" collapsed="false">
      <c r="A59" s="163" t="s">
        <v>262</v>
      </c>
      <c r="B59" s="163" t="s">
        <v>47</v>
      </c>
      <c r="C59" s="163"/>
      <c r="D59" s="163"/>
      <c r="E59" s="163"/>
      <c r="F59" s="163" t="s">
        <v>263</v>
      </c>
      <c r="G59" s="163" t="s">
        <v>264</v>
      </c>
      <c r="H59" s="163" t="s">
        <v>229</v>
      </c>
      <c r="I59" s="163" t="s">
        <v>230</v>
      </c>
      <c r="J59" s="163"/>
      <c r="K59" s="163" t="s">
        <v>265</v>
      </c>
      <c r="L59" s="164" t="n">
        <v>0.32</v>
      </c>
      <c r="M59" s="160"/>
      <c r="N59" s="164" t="n">
        <v>1812.91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7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N118" activeCellId="0" sqref="N118"/>
    </sheetView>
  </sheetViews>
  <sheetFormatPr defaultColWidth="10.609375" defaultRowHeight="14.25" zeroHeight="false" outlineLevelRow="0" outlineLevelCol="0"/>
  <sheetData>
    <row r="1" customFormat="false" ht="27" hidden="false" customHeight="false" outlineLevel="0" collapsed="false">
      <c r="A1" s="159" t="s">
        <v>68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customFormat="false" ht="15.75" hidden="false" customHeight="false" outlineLevel="0" collapsed="false">
      <c r="A2" s="161" t="s">
        <v>143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0"/>
    </row>
    <row r="3" customFormat="false" ht="15.75" hidden="false" customHeight="false" outlineLevel="0" collapsed="false">
      <c r="A3" s="161" t="s">
        <v>144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0"/>
    </row>
    <row r="6" customFormat="false" ht="15" hidden="false" customHeight="false" outlineLevel="0" collapsed="false">
      <c r="A6" s="162" t="s">
        <v>145</v>
      </c>
      <c r="B6" s="162" t="s">
        <v>16</v>
      </c>
      <c r="C6" s="162" t="s">
        <v>17</v>
      </c>
      <c r="D6" s="162" t="s">
        <v>146</v>
      </c>
      <c r="E6" s="162" t="s">
        <v>147</v>
      </c>
      <c r="F6" s="162" t="s">
        <v>148</v>
      </c>
      <c r="G6" s="162" t="s">
        <v>149</v>
      </c>
      <c r="H6" s="162" t="s">
        <v>150</v>
      </c>
      <c r="I6" s="162" t="s">
        <v>151</v>
      </c>
      <c r="J6" s="162" t="s">
        <v>152</v>
      </c>
      <c r="K6" s="162" t="s">
        <v>153</v>
      </c>
      <c r="L6" s="162" t="s">
        <v>154</v>
      </c>
      <c r="M6" s="162" t="s">
        <v>155</v>
      </c>
      <c r="N6" s="162" t="s">
        <v>88</v>
      </c>
    </row>
    <row r="7" customFormat="false" ht="15" hidden="false" customHeight="false" outlineLevel="0" collapsed="false">
      <c r="A7" s="160"/>
      <c r="B7" s="163" t="s">
        <v>49</v>
      </c>
      <c r="C7" s="163" t="s">
        <v>50</v>
      </c>
      <c r="D7" s="163"/>
      <c r="E7" s="163"/>
      <c r="F7" s="160"/>
      <c r="G7" s="163"/>
      <c r="H7" s="163"/>
      <c r="I7" s="163"/>
      <c r="J7" s="163"/>
      <c r="K7" s="163" t="s">
        <v>156</v>
      </c>
      <c r="L7" s="160"/>
      <c r="M7" s="160"/>
      <c r="N7" s="164" t="n">
        <v>0</v>
      </c>
    </row>
    <row r="8" customFormat="false" ht="15" hidden="false" customHeight="false" outlineLevel="0" collapsed="false">
      <c r="A8" s="163" t="s">
        <v>561</v>
      </c>
      <c r="B8" s="163" t="s">
        <v>49</v>
      </c>
      <c r="C8" s="163"/>
      <c r="D8" s="163"/>
      <c r="E8" s="163"/>
      <c r="F8" s="163" t="s">
        <v>562</v>
      </c>
      <c r="G8" s="163" t="s">
        <v>563</v>
      </c>
      <c r="H8" s="163" t="s">
        <v>444</v>
      </c>
      <c r="I8" s="163" t="s">
        <v>445</v>
      </c>
      <c r="J8" s="163"/>
      <c r="K8" s="163" t="s">
        <v>564</v>
      </c>
      <c r="L8" s="164" t="n">
        <v>516.52</v>
      </c>
      <c r="M8" s="160"/>
      <c r="N8" s="164" t="n">
        <v>516.52</v>
      </c>
    </row>
    <row r="9" customFormat="false" ht="15" hidden="false" customHeight="false" outlineLevel="0" collapsed="false">
      <c r="A9" s="163" t="s">
        <v>565</v>
      </c>
      <c r="B9" s="163" t="s">
        <v>49</v>
      </c>
      <c r="C9" s="163"/>
      <c r="D9" s="163"/>
      <c r="E9" s="163"/>
      <c r="F9" s="163" t="s">
        <v>566</v>
      </c>
      <c r="G9" s="163" t="s">
        <v>567</v>
      </c>
      <c r="H9" s="163" t="s">
        <v>229</v>
      </c>
      <c r="I9" s="163" t="s">
        <v>230</v>
      </c>
      <c r="J9" s="163"/>
      <c r="K9" s="163" t="s">
        <v>568</v>
      </c>
      <c r="L9" s="164" t="n">
        <v>19.91</v>
      </c>
      <c r="M9" s="160"/>
      <c r="N9" s="164" t="n">
        <v>536.43</v>
      </c>
    </row>
    <row r="10" customFormat="false" ht="15" hidden="false" customHeight="false" outlineLevel="0" collapsed="false">
      <c r="A10" s="163" t="s">
        <v>569</v>
      </c>
      <c r="B10" s="163" t="s">
        <v>49</v>
      </c>
      <c r="C10" s="163"/>
      <c r="D10" s="163"/>
      <c r="E10" s="163"/>
      <c r="F10" s="163" t="s">
        <v>570</v>
      </c>
      <c r="G10" s="163" t="s">
        <v>571</v>
      </c>
      <c r="H10" s="163" t="s">
        <v>572</v>
      </c>
      <c r="I10" s="163" t="s">
        <v>573</v>
      </c>
      <c r="J10" s="163"/>
      <c r="K10" s="163" t="s">
        <v>574</v>
      </c>
      <c r="L10" s="164" t="n">
        <v>3.67</v>
      </c>
      <c r="M10" s="160"/>
      <c r="N10" s="164" t="n">
        <v>540.1</v>
      </c>
    </row>
    <row r="11" customFormat="false" ht="15" hidden="false" customHeight="false" outlineLevel="0" collapsed="false">
      <c r="A11" s="163" t="s">
        <v>569</v>
      </c>
      <c r="B11" s="163" t="s">
        <v>49</v>
      </c>
      <c r="C11" s="163"/>
      <c r="D11" s="163"/>
      <c r="E11" s="163"/>
      <c r="F11" s="163" t="s">
        <v>575</v>
      </c>
      <c r="G11" s="163" t="s">
        <v>576</v>
      </c>
      <c r="H11" s="163" t="s">
        <v>572</v>
      </c>
      <c r="I11" s="163" t="s">
        <v>573</v>
      </c>
      <c r="J11" s="163"/>
      <c r="K11" s="163" t="s">
        <v>577</v>
      </c>
      <c r="L11" s="164" t="n">
        <v>0.78</v>
      </c>
      <c r="M11" s="160"/>
      <c r="N11" s="164" t="n">
        <v>540.88</v>
      </c>
    </row>
    <row r="12" customFormat="false" ht="15" hidden="false" customHeight="false" outlineLevel="0" collapsed="false">
      <c r="A12" s="163" t="s">
        <v>279</v>
      </c>
      <c r="B12" s="163" t="s">
        <v>49</v>
      </c>
      <c r="C12" s="163"/>
      <c r="D12" s="163"/>
      <c r="E12" s="163"/>
      <c r="F12" s="163" t="s">
        <v>578</v>
      </c>
      <c r="G12" s="163" t="s">
        <v>579</v>
      </c>
      <c r="H12" s="163" t="s">
        <v>456</v>
      </c>
      <c r="I12" s="163" t="s">
        <v>457</v>
      </c>
      <c r="J12" s="163"/>
      <c r="K12" s="163" t="s">
        <v>580</v>
      </c>
      <c r="L12" s="164" t="n">
        <v>15.12</v>
      </c>
      <c r="M12" s="160"/>
      <c r="N12" s="164" t="n">
        <v>556</v>
      </c>
    </row>
    <row r="13" customFormat="false" ht="15" hidden="false" customHeight="false" outlineLevel="0" collapsed="false">
      <c r="A13" s="163" t="s">
        <v>279</v>
      </c>
      <c r="B13" s="163" t="s">
        <v>49</v>
      </c>
      <c r="C13" s="163"/>
      <c r="D13" s="163"/>
      <c r="E13" s="163"/>
      <c r="F13" s="163" t="s">
        <v>581</v>
      </c>
      <c r="G13" s="163" t="s">
        <v>582</v>
      </c>
      <c r="H13" s="163" t="s">
        <v>456</v>
      </c>
      <c r="I13" s="163" t="s">
        <v>457</v>
      </c>
      <c r="J13" s="163"/>
      <c r="K13" s="163" t="s">
        <v>583</v>
      </c>
      <c r="L13" s="164" t="n">
        <v>129.17</v>
      </c>
      <c r="M13" s="160"/>
      <c r="N13" s="164" t="n">
        <v>685.17</v>
      </c>
    </row>
    <row r="14" customFormat="false" ht="15" hidden="false" customHeight="false" outlineLevel="0" collapsed="false">
      <c r="A14" s="163" t="s">
        <v>279</v>
      </c>
      <c r="B14" s="163" t="s">
        <v>49</v>
      </c>
      <c r="C14" s="163"/>
      <c r="D14" s="163"/>
      <c r="E14" s="163"/>
      <c r="F14" s="163" t="s">
        <v>584</v>
      </c>
      <c r="G14" s="163" t="s">
        <v>585</v>
      </c>
      <c r="H14" s="163" t="s">
        <v>456</v>
      </c>
      <c r="I14" s="163" t="s">
        <v>457</v>
      </c>
      <c r="J14" s="163"/>
      <c r="K14" s="163" t="s">
        <v>586</v>
      </c>
      <c r="L14" s="164" t="n">
        <v>15.12</v>
      </c>
      <c r="M14" s="160"/>
      <c r="N14" s="164" t="n">
        <v>700.29</v>
      </c>
    </row>
    <row r="15" customFormat="false" ht="15" hidden="false" customHeight="false" outlineLevel="0" collapsed="false">
      <c r="A15" s="163" t="s">
        <v>279</v>
      </c>
      <c r="B15" s="163" t="s">
        <v>49</v>
      </c>
      <c r="C15" s="163"/>
      <c r="D15" s="163"/>
      <c r="E15" s="163"/>
      <c r="F15" s="163" t="s">
        <v>587</v>
      </c>
      <c r="G15" s="163" t="s">
        <v>588</v>
      </c>
      <c r="H15" s="163" t="s">
        <v>456</v>
      </c>
      <c r="I15" s="163" t="s">
        <v>457</v>
      </c>
      <c r="J15" s="163"/>
      <c r="K15" s="163" t="s">
        <v>589</v>
      </c>
      <c r="L15" s="164" t="n">
        <v>15.12</v>
      </c>
      <c r="M15" s="160"/>
      <c r="N15" s="164" t="n">
        <v>715.41</v>
      </c>
    </row>
    <row r="16" customFormat="false" ht="15" hidden="false" customHeight="false" outlineLevel="0" collapsed="false">
      <c r="A16" s="163" t="s">
        <v>279</v>
      </c>
      <c r="B16" s="163" t="s">
        <v>49</v>
      </c>
      <c r="C16" s="163"/>
      <c r="D16" s="163"/>
      <c r="E16" s="163"/>
      <c r="F16" s="163" t="s">
        <v>590</v>
      </c>
      <c r="G16" s="163" t="s">
        <v>591</v>
      </c>
      <c r="H16" s="163" t="s">
        <v>456</v>
      </c>
      <c r="I16" s="163" t="s">
        <v>457</v>
      </c>
      <c r="J16" s="163"/>
      <c r="K16" s="163" t="s">
        <v>592</v>
      </c>
      <c r="L16" s="164" t="n">
        <v>189.06</v>
      </c>
      <c r="M16" s="160"/>
      <c r="N16" s="164" t="n">
        <v>904.47</v>
      </c>
    </row>
    <row r="17" customFormat="false" ht="15" hidden="false" customHeight="false" outlineLevel="0" collapsed="false">
      <c r="A17" s="163" t="s">
        <v>593</v>
      </c>
      <c r="B17" s="163" t="s">
        <v>49</v>
      </c>
      <c r="C17" s="163"/>
      <c r="D17" s="163"/>
      <c r="E17" s="163"/>
      <c r="F17" s="163" t="s">
        <v>594</v>
      </c>
      <c r="G17" s="163" t="s">
        <v>595</v>
      </c>
      <c r="H17" s="163" t="s">
        <v>456</v>
      </c>
      <c r="I17" s="163" t="s">
        <v>457</v>
      </c>
      <c r="J17" s="163"/>
      <c r="K17" s="163" t="s">
        <v>596</v>
      </c>
      <c r="L17" s="164" t="n">
        <v>121.6</v>
      </c>
      <c r="M17" s="160"/>
      <c r="N17" s="164" t="n">
        <v>1026.07</v>
      </c>
    </row>
    <row r="18" customFormat="false" ht="15" hidden="false" customHeight="false" outlineLevel="0" collapsed="false">
      <c r="A18" s="163" t="s">
        <v>593</v>
      </c>
      <c r="B18" s="163" t="s">
        <v>49</v>
      </c>
      <c r="C18" s="163"/>
      <c r="D18" s="163"/>
      <c r="E18" s="163"/>
      <c r="F18" s="163" t="s">
        <v>597</v>
      </c>
      <c r="G18" s="163" t="s">
        <v>598</v>
      </c>
      <c r="H18" s="163" t="s">
        <v>456</v>
      </c>
      <c r="I18" s="163" t="s">
        <v>457</v>
      </c>
      <c r="J18" s="163"/>
      <c r="K18" s="163" t="s">
        <v>599</v>
      </c>
      <c r="L18" s="164" t="n">
        <v>88.63</v>
      </c>
      <c r="M18" s="160"/>
      <c r="N18" s="164" t="n">
        <v>1114.7</v>
      </c>
    </row>
    <row r="19" customFormat="false" ht="15" hidden="false" customHeight="false" outlineLevel="0" collapsed="false">
      <c r="A19" s="163" t="s">
        <v>293</v>
      </c>
      <c r="B19" s="163" t="s">
        <v>49</v>
      </c>
      <c r="C19" s="163"/>
      <c r="D19" s="163"/>
      <c r="E19" s="163"/>
      <c r="F19" s="163" t="s">
        <v>600</v>
      </c>
      <c r="G19" s="163" t="s">
        <v>601</v>
      </c>
      <c r="H19" s="163" t="s">
        <v>456</v>
      </c>
      <c r="I19" s="163" t="s">
        <v>457</v>
      </c>
      <c r="J19" s="163"/>
      <c r="K19" s="163" t="s">
        <v>602</v>
      </c>
      <c r="L19" s="164" t="n">
        <v>33.58</v>
      </c>
      <c r="M19" s="160"/>
      <c r="N19" s="164" t="n">
        <v>1148.28</v>
      </c>
    </row>
    <row r="20" customFormat="false" ht="15" hidden="false" customHeight="false" outlineLevel="0" collapsed="false">
      <c r="A20" s="163" t="s">
        <v>293</v>
      </c>
      <c r="B20" s="163" t="s">
        <v>49</v>
      </c>
      <c r="C20" s="163"/>
      <c r="D20" s="163"/>
      <c r="E20" s="163"/>
      <c r="F20" s="163" t="s">
        <v>603</v>
      </c>
      <c r="G20" s="163" t="s">
        <v>604</v>
      </c>
      <c r="H20" s="163" t="s">
        <v>456</v>
      </c>
      <c r="I20" s="163" t="s">
        <v>457</v>
      </c>
      <c r="J20" s="163"/>
      <c r="K20" s="163" t="s">
        <v>605</v>
      </c>
      <c r="L20" s="164" t="n">
        <v>78.04</v>
      </c>
      <c r="M20" s="160"/>
      <c r="N20" s="164" t="n">
        <v>1226.32</v>
      </c>
    </row>
    <row r="21" customFormat="false" ht="15" hidden="false" customHeight="false" outlineLevel="0" collapsed="false">
      <c r="A21" s="163" t="s">
        <v>293</v>
      </c>
      <c r="B21" s="163" t="s">
        <v>49</v>
      </c>
      <c r="C21" s="163"/>
      <c r="D21" s="163"/>
      <c r="E21" s="163"/>
      <c r="F21" s="163" t="s">
        <v>606</v>
      </c>
      <c r="G21" s="163" t="s">
        <v>607</v>
      </c>
      <c r="H21" s="163" t="s">
        <v>229</v>
      </c>
      <c r="I21" s="163" t="s">
        <v>230</v>
      </c>
      <c r="J21" s="163"/>
      <c r="K21" s="163" t="s">
        <v>608</v>
      </c>
      <c r="L21" s="164" t="n">
        <v>5.35</v>
      </c>
      <c r="M21" s="160"/>
      <c r="N21" s="164" t="n">
        <v>1231.67</v>
      </c>
    </row>
    <row r="22" customFormat="false" ht="15" hidden="false" customHeight="false" outlineLevel="0" collapsed="false">
      <c r="A22" s="163" t="s">
        <v>609</v>
      </c>
      <c r="B22" s="163" t="s">
        <v>49</v>
      </c>
      <c r="C22" s="163"/>
      <c r="D22" s="163"/>
      <c r="E22" s="163"/>
      <c r="F22" s="163" t="s">
        <v>610</v>
      </c>
      <c r="G22" s="163" t="s">
        <v>611</v>
      </c>
      <c r="H22" s="163" t="s">
        <v>456</v>
      </c>
      <c r="I22" s="163" t="s">
        <v>457</v>
      </c>
      <c r="J22" s="163"/>
      <c r="K22" s="163" t="s">
        <v>612</v>
      </c>
      <c r="L22" s="164" t="n">
        <v>35.39</v>
      </c>
      <c r="M22" s="160"/>
      <c r="N22" s="164" t="n">
        <v>1267.06</v>
      </c>
    </row>
    <row r="23" customFormat="false" ht="15" hidden="false" customHeight="false" outlineLevel="0" collapsed="false">
      <c r="A23" s="163" t="s">
        <v>613</v>
      </c>
      <c r="B23" s="163" t="s">
        <v>49</v>
      </c>
      <c r="C23" s="163"/>
      <c r="D23" s="163"/>
      <c r="E23" s="163"/>
      <c r="F23" s="163" t="s">
        <v>614</v>
      </c>
      <c r="G23" s="163" t="s">
        <v>615</v>
      </c>
      <c r="H23" s="163" t="s">
        <v>444</v>
      </c>
      <c r="I23" s="163" t="s">
        <v>445</v>
      </c>
      <c r="J23" s="163"/>
      <c r="K23" s="165" t="s">
        <v>616</v>
      </c>
      <c r="L23" s="164" t="n">
        <v>12.32</v>
      </c>
      <c r="M23" s="160"/>
      <c r="N23" s="164" t="n">
        <v>1279.38</v>
      </c>
    </row>
    <row r="24" customFormat="false" ht="15" hidden="false" customHeight="false" outlineLevel="0" collapsed="false">
      <c r="A24" s="163" t="s">
        <v>613</v>
      </c>
      <c r="B24" s="163" t="s">
        <v>49</v>
      </c>
      <c r="C24" s="163"/>
      <c r="D24" s="163"/>
      <c r="E24" s="163"/>
      <c r="F24" s="163" t="s">
        <v>617</v>
      </c>
      <c r="G24" s="163" t="s">
        <v>618</v>
      </c>
      <c r="H24" s="163" t="s">
        <v>444</v>
      </c>
      <c r="I24" s="163" t="s">
        <v>445</v>
      </c>
      <c r="J24" s="163"/>
      <c r="K24" s="165" t="s">
        <v>619</v>
      </c>
      <c r="L24" s="164" t="n">
        <v>58.95</v>
      </c>
      <c r="M24" s="160"/>
      <c r="N24" s="164" t="n">
        <v>1338.33</v>
      </c>
    </row>
    <row r="25" customFormat="false" ht="15" hidden="false" customHeight="false" outlineLevel="0" collapsed="false">
      <c r="A25" s="163" t="s">
        <v>620</v>
      </c>
      <c r="B25" s="163" t="s">
        <v>49</v>
      </c>
      <c r="C25" s="163"/>
      <c r="D25" s="163"/>
      <c r="E25" s="163"/>
      <c r="F25" s="163" t="s">
        <v>621</v>
      </c>
      <c r="G25" s="163" t="s">
        <v>622</v>
      </c>
      <c r="H25" s="163" t="s">
        <v>229</v>
      </c>
      <c r="I25" s="163" t="s">
        <v>230</v>
      </c>
      <c r="J25" s="163"/>
      <c r="K25" s="163" t="s">
        <v>623</v>
      </c>
      <c r="L25" s="164" t="n">
        <v>59.62</v>
      </c>
      <c r="M25" s="160"/>
      <c r="N25" s="164" t="n">
        <v>1397.95</v>
      </c>
    </row>
    <row r="26" customFormat="false" ht="15" hidden="false" customHeight="false" outlineLevel="0" collapsed="false">
      <c r="A26" s="163" t="s">
        <v>297</v>
      </c>
      <c r="B26" s="163" t="s">
        <v>49</v>
      </c>
      <c r="C26" s="163"/>
      <c r="D26" s="163"/>
      <c r="E26" s="163"/>
      <c r="F26" s="163" t="s">
        <v>624</v>
      </c>
      <c r="G26" s="163" t="s">
        <v>625</v>
      </c>
      <c r="H26" s="163" t="s">
        <v>456</v>
      </c>
      <c r="I26" s="163" t="s">
        <v>457</v>
      </c>
      <c r="J26" s="163"/>
      <c r="K26" s="163" t="s">
        <v>626</v>
      </c>
      <c r="L26" s="164" t="n">
        <v>18.45</v>
      </c>
      <c r="M26" s="160"/>
      <c r="N26" s="164" t="n">
        <v>1416.4</v>
      </c>
    </row>
    <row r="27" customFormat="false" ht="15" hidden="false" customHeight="false" outlineLevel="0" collapsed="false">
      <c r="A27" s="163" t="s">
        <v>297</v>
      </c>
      <c r="B27" s="163" t="s">
        <v>49</v>
      </c>
      <c r="C27" s="163"/>
      <c r="D27" s="163"/>
      <c r="E27" s="163"/>
      <c r="F27" s="163" t="s">
        <v>627</v>
      </c>
      <c r="G27" s="163" t="s">
        <v>628</v>
      </c>
      <c r="H27" s="163" t="s">
        <v>456</v>
      </c>
      <c r="I27" s="163" t="s">
        <v>457</v>
      </c>
      <c r="J27" s="163"/>
      <c r="K27" s="163" t="s">
        <v>629</v>
      </c>
      <c r="L27" s="164" t="n">
        <v>3.96</v>
      </c>
      <c r="M27" s="160"/>
      <c r="N27" s="164" t="n">
        <v>1420.36</v>
      </c>
    </row>
    <row r="28" customFormat="false" ht="15" hidden="false" customHeight="false" outlineLevel="0" collapsed="false">
      <c r="A28" s="163" t="s">
        <v>630</v>
      </c>
      <c r="B28" s="163" t="s">
        <v>49</v>
      </c>
      <c r="C28" s="163"/>
      <c r="D28" s="163"/>
      <c r="E28" s="163"/>
      <c r="F28" s="163" t="s">
        <v>631</v>
      </c>
      <c r="G28" s="163" t="s">
        <v>632</v>
      </c>
      <c r="H28" s="163" t="s">
        <v>444</v>
      </c>
      <c r="I28" s="163" t="s">
        <v>445</v>
      </c>
      <c r="J28" s="163"/>
      <c r="K28" s="165" t="s">
        <v>633</v>
      </c>
      <c r="L28" s="164" t="n">
        <v>37.95</v>
      </c>
      <c r="M28" s="160"/>
      <c r="N28" s="164" t="n">
        <v>1458.31</v>
      </c>
    </row>
    <row r="29" customFormat="false" ht="15" hidden="false" customHeight="false" outlineLevel="0" collapsed="false">
      <c r="A29" s="163" t="s">
        <v>630</v>
      </c>
      <c r="B29" s="163" t="s">
        <v>49</v>
      </c>
      <c r="C29" s="163"/>
      <c r="D29" s="163"/>
      <c r="E29" s="163"/>
      <c r="F29" s="163" t="s">
        <v>634</v>
      </c>
      <c r="G29" s="163" t="s">
        <v>635</v>
      </c>
      <c r="H29" s="163" t="s">
        <v>456</v>
      </c>
      <c r="I29" s="163" t="s">
        <v>457</v>
      </c>
      <c r="J29" s="163"/>
      <c r="K29" s="163" t="s">
        <v>636</v>
      </c>
      <c r="L29" s="164" t="n">
        <v>15.12</v>
      </c>
      <c r="M29" s="160"/>
      <c r="N29" s="164" t="n">
        <v>1473.43</v>
      </c>
    </row>
    <row r="30" customFormat="false" ht="15" hidden="false" customHeight="false" outlineLevel="0" collapsed="false">
      <c r="A30" s="163" t="s">
        <v>630</v>
      </c>
      <c r="B30" s="163" t="s">
        <v>49</v>
      </c>
      <c r="C30" s="163"/>
      <c r="D30" s="163"/>
      <c r="E30" s="163"/>
      <c r="F30" s="163" t="s">
        <v>637</v>
      </c>
      <c r="G30" s="163" t="s">
        <v>638</v>
      </c>
      <c r="H30" s="163" t="s">
        <v>456</v>
      </c>
      <c r="I30" s="163" t="s">
        <v>457</v>
      </c>
      <c r="J30" s="163"/>
      <c r="K30" s="163" t="s">
        <v>639</v>
      </c>
      <c r="L30" s="164" t="n">
        <v>10.5</v>
      </c>
      <c r="M30" s="160"/>
      <c r="N30" s="164" t="n">
        <v>1483.93</v>
      </c>
    </row>
    <row r="31" customFormat="false" ht="15" hidden="false" customHeight="false" outlineLevel="0" collapsed="false">
      <c r="A31" s="163" t="s">
        <v>630</v>
      </c>
      <c r="B31" s="163" t="s">
        <v>49</v>
      </c>
      <c r="C31" s="163"/>
      <c r="D31" s="163"/>
      <c r="E31" s="163"/>
      <c r="F31" s="163" t="s">
        <v>640</v>
      </c>
      <c r="G31" s="163" t="s">
        <v>641</v>
      </c>
      <c r="H31" s="163" t="s">
        <v>456</v>
      </c>
      <c r="I31" s="163" t="s">
        <v>457</v>
      </c>
      <c r="J31" s="163"/>
      <c r="K31" s="163" t="s">
        <v>642</v>
      </c>
      <c r="L31" s="164" t="n">
        <v>15.12</v>
      </c>
      <c r="M31" s="160"/>
      <c r="N31" s="164" t="n">
        <v>1499.05</v>
      </c>
    </row>
    <row r="32" customFormat="false" ht="15" hidden="false" customHeight="false" outlineLevel="0" collapsed="false">
      <c r="A32" s="163" t="s">
        <v>643</v>
      </c>
      <c r="B32" s="163" t="s">
        <v>49</v>
      </c>
      <c r="C32" s="163"/>
      <c r="D32" s="163"/>
      <c r="E32" s="163"/>
      <c r="F32" s="163" t="s">
        <v>644</v>
      </c>
      <c r="G32" s="163" t="s">
        <v>645</v>
      </c>
      <c r="H32" s="163" t="s">
        <v>646</v>
      </c>
      <c r="I32" s="163" t="s">
        <v>647</v>
      </c>
      <c r="J32" s="163"/>
      <c r="K32" s="165" t="s">
        <v>648</v>
      </c>
      <c r="L32" s="164" t="n">
        <v>6.68</v>
      </c>
      <c r="M32" s="160"/>
      <c r="N32" s="164" t="n">
        <v>1505.73</v>
      </c>
    </row>
    <row r="33" customFormat="false" ht="15" hidden="false" customHeight="false" outlineLevel="0" collapsed="false">
      <c r="A33" s="163" t="s">
        <v>304</v>
      </c>
      <c r="B33" s="163" t="s">
        <v>49</v>
      </c>
      <c r="C33" s="163"/>
      <c r="D33" s="163"/>
      <c r="E33" s="163"/>
      <c r="F33" s="163" t="s">
        <v>305</v>
      </c>
      <c r="G33" s="163" t="s">
        <v>306</v>
      </c>
      <c r="H33" s="163" t="s">
        <v>172</v>
      </c>
      <c r="I33" s="163" t="s">
        <v>173</v>
      </c>
      <c r="J33" s="163"/>
      <c r="K33" s="163" t="s">
        <v>307</v>
      </c>
      <c r="L33" s="164" t="n">
        <v>1.44</v>
      </c>
      <c r="M33" s="160"/>
      <c r="N33" s="164" t="n">
        <v>1507.17</v>
      </c>
    </row>
    <row r="34" customFormat="false" ht="15" hidden="false" customHeight="false" outlineLevel="0" collapsed="false">
      <c r="A34" s="163" t="s">
        <v>304</v>
      </c>
      <c r="B34" s="163" t="s">
        <v>49</v>
      </c>
      <c r="C34" s="163"/>
      <c r="D34" s="163"/>
      <c r="E34" s="163"/>
      <c r="F34" s="163" t="s">
        <v>308</v>
      </c>
      <c r="G34" s="163" t="s">
        <v>309</v>
      </c>
      <c r="H34" s="163" t="s">
        <v>172</v>
      </c>
      <c r="I34" s="163" t="s">
        <v>173</v>
      </c>
      <c r="J34" s="163"/>
      <c r="K34" s="163" t="s">
        <v>310</v>
      </c>
      <c r="L34" s="164" t="n">
        <v>2.44</v>
      </c>
      <c r="M34" s="160"/>
      <c r="N34" s="164" t="n">
        <v>1509.61</v>
      </c>
    </row>
    <row r="35" customFormat="false" ht="15" hidden="false" customHeight="false" outlineLevel="0" collapsed="false">
      <c r="A35" s="163" t="s">
        <v>304</v>
      </c>
      <c r="B35" s="163" t="s">
        <v>49</v>
      </c>
      <c r="C35" s="163"/>
      <c r="D35" s="163"/>
      <c r="E35" s="163"/>
      <c r="F35" s="163" t="s">
        <v>311</v>
      </c>
      <c r="G35" s="163" t="s">
        <v>312</v>
      </c>
      <c r="H35" s="163" t="s">
        <v>172</v>
      </c>
      <c r="I35" s="163" t="s">
        <v>173</v>
      </c>
      <c r="J35" s="163"/>
      <c r="K35" s="163" t="s">
        <v>313</v>
      </c>
      <c r="L35" s="164" t="n">
        <v>2.75</v>
      </c>
      <c r="M35" s="160"/>
      <c r="N35" s="164" t="n">
        <v>1512.36</v>
      </c>
    </row>
    <row r="36" customFormat="false" ht="15" hidden="false" customHeight="false" outlineLevel="0" collapsed="false">
      <c r="A36" s="163" t="s">
        <v>304</v>
      </c>
      <c r="B36" s="163" t="s">
        <v>49</v>
      </c>
      <c r="C36" s="163"/>
      <c r="D36" s="163"/>
      <c r="E36" s="163"/>
      <c r="F36" s="163" t="s">
        <v>314</v>
      </c>
      <c r="G36" s="163" t="s">
        <v>315</v>
      </c>
      <c r="H36" s="163" t="s">
        <v>172</v>
      </c>
      <c r="I36" s="163" t="s">
        <v>173</v>
      </c>
      <c r="J36" s="163"/>
      <c r="K36" s="163" t="s">
        <v>316</v>
      </c>
      <c r="L36" s="164" t="n">
        <v>5.82</v>
      </c>
      <c r="M36" s="160"/>
      <c r="N36" s="164" t="n">
        <v>1518.18</v>
      </c>
    </row>
    <row r="37" customFormat="false" ht="15" hidden="false" customHeight="false" outlineLevel="0" collapsed="false">
      <c r="A37" s="163" t="s">
        <v>304</v>
      </c>
      <c r="B37" s="163" t="s">
        <v>49</v>
      </c>
      <c r="C37" s="163"/>
      <c r="D37" s="163"/>
      <c r="E37" s="163"/>
      <c r="F37" s="163" t="s">
        <v>649</v>
      </c>
      <c r="G37" s="163" t="s">
        <v>650</v>
      </c>
      <c r="H37" s="163" t="s">
        <v>456</v>
      </c>
      <c r="I37" s="163" t="s">
        <v>457</v>
      </c>
      <c r="J37" s="163"/>
      <c r="K37" s="163" t="s">
        <v>651</v>
      </c>
      <c r="L37" s="164" t="n">
        <v>8.77</v>
      </c>
      <c r="M37" s="160"/>
      <c r="N37" s="164" t="n">
        <v>1526.95</v>
      </c>
    </row>
    <row r="38" customFormat="false" ht="15" hidden="false" customHeight="false" outlineLevel="0" collapsed="false">
      <c r="A38" s="163" t="s">
        <v>304</v>
      </c>
      <c r="B38" s="163" t="s">
        <v>49</v>
      </c>
      <c r="C38" s="163"/>
      <c r="D38" s="163"/>
      <c r="E38" s="163"/>
      <c r="F38" s="163" t="s">
        <v>652</v>
      </c>
      <c r="G38" s="163" t="s">
        <v>653</v>
      </c>
      <c r="H38" s="163" t="s">
        <v>456</v>
      </c>
      <c r="I38" s="163" t="s">
        <v>457</v>
      </c>
      <c r="J38" s="163"/>
      <c r="K38" s="163" t="s">
        <v>654</v>
      </c>
      <c r="L38" s="164" t="n">
        <v>189.06</v>
      </c>
      <c r="M38" s="160"/>
      <c r="N38" s="164" t="n">
        <v>1716.01</v>
      </c>
    </row>
    <row r="39" customFormat="false" ht="15" hidden="false" customHeight="false" outlineLevel="0" collapsed="false">
      <c r="A39" s="163" t="s">
        <v>304</v>
      </c>
      <c r="B39" s="163" t="s">
        <v>49</v>
      </c>
      <c r="C39" s="163"/>
      <c r="D39" s="163"/>
      <c r="E39" s="163"/>
      <c r="F39" s="163" t="s">
        <v>655</v>
      </c>
      <c r="G39" s="163" t="s">
        <v>656</v>
      </c>
      <c r="H39" s="163" t="s">
        <v>456</v>
      </c>
      <c r="I39" s="163" t="s">
        <v>457</v>
      </c>
      <c r="J39" s="163"/>
      <c r="K39" s="163" t="s">
        <v>657</v>
      </c>
      <c r="L39" s="164" t="n">
        <v>102.85</v>
      </c>
      <c r="M39" s="160"/>
      <c r="N39" s="164" t="n">
        <v>1818.86</v>
      </c>
    </row>
    <row r="40" customFormat="false" ht="15" hidden="false" customHeight="false" outlineLevel="0" collapsed="false">
      <c r="A40" s="163" t="s">
        <v>304</v>
      </c>
      <c r="B40" s="163" t="s">
        <v>49</v>
      </c>
      <c r="C40" s="163"/>
      <c r="D40" s="163"/>
      <c r="E40" s="163"/>
      <c r="F40" s="163" t="s">
        <v>658</v>
      </c>
      <c r="G40" s="163" t="s">
        <v>659</v>
      </c>
      <c r="H40" s="163" t="s">
        <v>456</v>
      </c>
      <c r="I40" s="163" t="s">
        <v>457</v>
      </c>
      <c r="J40" s="163"/>
      <c r="K40" s="163" t="s">
        <v>660</v>
      </c>
      <c r="L40" s="164" t="n">
        <v>18.76</v>
      </c>
      <c r="M40" s="160"/>
      <c r="N40" s="164" t="n">
        <v>1837.62</v>
      </c>
    </row>
    <row r="41" customFormat="false" ht="15" hidden="false" customHeight="false" outlineLevel="0" collapsed="false">
      <c r="A41" s="163" t="s">
        <v>304</v>
      </c>
      <c r="B41" s="163" t="s">
        <v>49</v>
      </c>
      <c r="C41" s="163"/>
      <c r="D41" s="163"/>
      <c r="E41" s="163"/>
      <c r="F41" s="163" t="s">
        <v>661</v>
      </c>
      <c r="G41" s="163" t="s">
        <v>662</v>
      </c>
      <c r="H41" s="163" t="s">
        <v>456</v>
      </c>
      <c r="I41" s="163" t="s">
        <v>457</v>
      </c>
      <c r="J41" s="163"/>
      <c r="K41" s="163" t="s">
        <v>663</v>
      </c>
      <c r="L41" s="164" t="n">
        <v>24.32</v>
      </c>
      <c r="M41" s="160"/>
      <c r="N41" s="164" t="n">
        <v>1861.94</v>
      </c>
    </row>
    <row r="42" customFormat="false" ht="15" hidden="false" customHeight="false" outlineLevel="0" collapsed="false">
      <c r="A42" s="163" t="s">
        <v>304</v>
      </c>
      <c r="B42" s="163" t="s">
        <v>49</v>
      </c>
      <c r="C42" s="163"/>
      <c r="D42" s="163"/>
      <c r="E42" s="163"/>
      <c r="F42" s="163" t="s">
        <v>664</v>
      </c>
      <c r="G42" s="163" t="s">
        <v>665</v>
      </c>
      <c r="H42" s="163" t="s">
        <v>456</v>
      </c>
      <c r="I42" s="163" t="s">
        <v>457</v>
      </c>
      <c r="J42" s="163"/>
      <c r="K42" s="163" t="s">
        <v>666</v>
      </c>
      <c r="L42" s="164" t="n">
        <v>166.38</v>
      </c>
      <c r="M42" s="160"/>
      <c r="N42" s="164" t="n">
        <v>2028.32</v>
      </c>
    </row>
    <row r="43" customFormat="false" ht="15" hidden="false" customHeight="false" outlineLevel="0" collapsed="false">
      <c r="A43" s="163" t="s">
        <v>317</v>
      </c>
      <c r="B43" s="163" t="s">
        <v>49</v>
      </c>
      <c r="C43" s="163"/>
      <c r="D43" s="163"/>
      <c r="E43" s="163"/>
      <c r="F43" s="163" t="s">
        <v>318</v>
      </c>
      <c r="G43" s="163" t="s">
        <v>319</v>
      </c>
      <c r="H43" s="163" t="s">
        <v>172</v>
      </c>
      <c r="I43" s="163" t="s">
        <v>173</v>
      </c>
      <c r="J43" s="163"/>
      <c r="K43" s="163" t="s">
        <v>320</v>
      </c>
      <c r="L43" s="164" t="n">
        <v>3.39</v>
      </c>
      <c r="M43" s="160"/>
      <c r="N43" s="164" t="n">
        <v>2031.71</v>
      </c>
    </row>
    <row r="44" customFormat="false" ht="15" hidden="false" customHeight="false" outlineLevel="0" collapsed="false">
      <c r="A44" s="163" t="s">
        <v>317</v>
      </c>
      <c r="B44" s="163" t="s">
        <v>49</v>
      </c>
      <c r="C44" s="163"/>
      <c r="D44" s="163"/>
      <c r="E44" s="163"/>
      <c r="F44" s="163" t="s">
        <v>321</v>
      </c>
      <c r="G44" s="163" t="s">
        <v>322</v>
      </c>
      <c r="H44" s="163" t="s">
        <v>172</v>
      </c>
      <c r="I44" s="163" t="s">
        <v>173</v>
      </c>
      <c r="J44" s="163"/>
      <c r="K44" s="163" t="s">
        <v>323</v>
      </c>
      <c r="L44" s="164" t="n">
        <v>1.62</v>
      </c>
      <c r="M44" s="160"/>
      <c r="N44" s="164" t="n">
        <v>2033.33</v>
      </c>
    </row>
    <row r="45" customFormat="false" ht="15" hidden="false" customHeight="false" outlineLevel="0" collapsed="false">
      <c r="A45" s="163" t="s">
        <v>317</v>
      </c>
      <c r="B45" s="163" t="s">
        <v>49</v>
      </c>
      <c r="C45" s="163"/>
      <c r="D45" s="163"/>
      <c r="E45" s="163"/>
      <c r="F45" s="163" t="s">
        <v>324</v>
      </c>
      <c r="G45" s="163" t="s">
        <v>325</v>
      </c>
      <c r="H45" s="163" t="s">
        <v>172</v>
      </c>
      <c r="I45" s="163" t="s">
        <v>173</v>
      </c>
      <c r="J45" s="163"/>
      <c r="K45" s="163" t="s">
        <v>326</v>
      </c>
      <c r="L45" s="164" t="n">
        <v>1.43</v>
      </c>
      <c r="M45" s="160"/>
      <c r="N45" s="164" t="n">
        <v>2034.76</v>
      </c>
    </row>
    <row r="46" customFormat="false" ht="15" hidden="false" customHeight="false" outlineLevel="0" collapsed="false">
      <c r="A46" s="163" t="s">
        <v>317</v>
      </c>
      <c r="B46" s="163" t="s">
        <v>49</v>
      </c>
      <c r="C46" s="163"/>
      <c r="D46" s="163"/>
      <c r="E46" s="163"/>
      <c r="F46" s="163" t="s">
        <v>667</v>
      </c>
      <c r="G46" s="163" t="s">
        <v>668</v>
      </c>
      <c r="H46" s="163" t="s">
        <v>456</v>
      </c>
      <c r="I46" s="163" t="s">
        <v>457</v>
      </c>
      <c r="J46" s="163"/>
      <c r="K46" s="163" t="s">
        <v>669</v>
      </c>
      <c r="L46" s="164" t="n">
        <v>15.88</v>
      </c>
      <c r="M46" s="160"/>
      <c r="N46" s="164" t="n">
        <v>2050.64</v>
      </c>
    </row>
    <row r="47" customFormat="false" ht="15" hidden="false" customHeight="false" outlineLevel="0" collapsed="false">
      <c r="A47" s="163" t="s">
        <v>670</v>
      </c>
      <c r="B47" s="163" t="s">
        <v>49</v>
      </c>
      <c r="C47" s="163"/>
      <c r="D47" s="163"/>
      <c r="E47" s="163"/>
      <c r="F47" s="163" t="s">
        <v>671</v>
      </c>
      <c r="G47" s="163" t="s">
        <v>672</v>
      </c>
      <c r="H47" s="163" t="s">
        <v>444</v>
      </c>
      <c r="I47" s="163" t="s">
        <v>445</v>
      </c>
      <c r="J47" s="163"/>
      <c r="K47" s="165" t="s">
        <v>673</v>
      </c>
      <c r="L47" s="164" t="n">
        <v>38.38</v>
      </c>
      <c r="M47" s="160"/>
      <c r="N47" s="164" t="n">
        <v>2089.02</v>
      </c>
    </row>
    <row r="48" customFormat="false" ht="15" hidden="false" customHeight="false" outlineLevel="0" collapsed="false">
      <c r="A48" s="163" t="s">
        <v>674</v>
      </c>
      <c r="B48" s="163" t="s">
        <v>49</v>
      </c>
      <c r="C48" s="163"/>
      <c r="D48" s="163"/>
      <c r="E48" s="163"/>
      <c r="F48" s="163" t="s">
        <v>675</v>
      </c>
      <c r="G48" s="163" t="s">
        <v>676</v>
      </c>
      <c r="H48" s="163" t="s">
        <v>229</v>
      </c>
      <c r="I48" s="163" t="s">
        <v>230</v>
      </c>
      <c r="J48" s="163"/>
      <c r="K48" s="163" t="s">
        <v>677</v>
      </c>
      <c r="L48" s="164" t="n">
        <v>67.24</v>
      </c>
      <c r="M48" s="160"/>
      <c r="N48" s="164" t="n">
        <v>2165.04</v>
      </c>
    </row>
    <row r="49" customFormat="false" ht="15" hidden="false" customHeight="false" outlineLevel="0" collapsed="false">
      <c r="A49" s="163" t="s">
        <v>347</v>
      </c>
      <c r="B49" s="163" t="s">
        <v>49</v>
      </c>
      <c r="C49" s="163"/>
      <c r="D49" s="163"/>
      <c r="E49" s="163"/>
      <c r="F49" s="163" t="s">
        <v>348</v>
      </c>
      <c r="G49" s="163" t="s">
        <v>349</v>
      </c>
      <c r="H49" s="163" t="s">
        <v>172</v>
      </c>
      <c r="I49" s="163" t="s">
        <v>173</v>
      </c>
      <c r="J49" s="163"/>
      <c r="K49" s="163" t="s">
        <v>350</v>
      </c>
      <c r="L49" s="164" t="n">
        <v>3.5</v>
      </c>
      <c r="M49" s="160"/>
      <c r="N49" s="164" t="n">
        <v>2168.54</v>
      </c>
    </row>
    <row r="50" customFormat="false" ht="15" hidden="false" customHeight="false" outlineLevel="0" collapsed="false">
      <c r="A50" s="163" t="s">
        <v>347</v>
      </c>
      <c r="B50" s="163" t="s">
        <v>49</v>
      </c>
      <c r="C50" s="163"/>
      <c r="D50" s="163"/>
      <c r="E50" s="163"/>
      <c r="F50" s="163" t="s">
        <v>351</v>
      </c>
      <c r="G50" s="163" t="s">
        <v>352</v>
      </c>
      <c r="H50" s="163" t="s">
        <v>172</v>
      </c>
      <c r="I50" s="163" t="s">
        <v>173</v>
      </c>
      <c r="J50" s="163"/>
      <c r="K50" s="163" t="s">
        <v>353</v>
      </c>
      <c r="L50" s="164" t="n">
        <v>7.2</v>
      </c>
      <c r="M50" s="160"/>
      <c r="N50" s="164" t="n">
        <v>2175.74</v>
      </c>
    </row>
    <row r="51" customFormat="false" ht="15" hidden="false" customHeight="false" outlineLevel="0" collapsed="false">
      <c r="A51" s="163" t="s">
        <v>347</v>
      </c>
      <c r="B51" s="163" t="s">
        <v>49</v>
      </c>
      <c r="C51" s="163"/>
      <c r="D51" s="163"/>
      <c r="E51" s="163"/>
      <c r="F51" s="163" t="s">
        <v>354</v>
      </c>
      <c r="G51" s="163" t="s">
        <v>355</v>
      </c>
      <c r="H51" s="163" t="s">
        <v>172</v>
      </c>
      <c r="I51" s="163" t="s">
        <v>173</v>
      </c>
      <c r="J51" s="163"/>
      <c r="K51" s="163" t="s">
        <v>356</v>
      </c>
      <c r="L51" s="164" t="n">
        <v>0.32</v>
      </c>
      <c r="M51" s="160"/>
      <c r="N51" s="164" t="n">
        <v>2176.06</v>
      </c>
    </row>
    <row r="52" customFormat="false" ht="15" hidden="false" customHeight="false" outlineLevel="0" collapsed="false">
      <c r="A52" s="163" t="s">
        <v>347</v>
      </c>
      <c r="B52" s="163" t="s">
        <v>49</v>
      </c>
      <c r="C52" s="163"/>
      <c r="D52" s="163"/>
      <c r="E52" s="163"/>
      <c r="F52" s="163" t="s">
        <v>357</v>
      </c>
      <c r="G52" s="163" t="s">
        <v>358</v>
      </c>
      <c r="H52" s="163" t="s">
        <v>172</v>
      </c>
      <c r="I52" s="163" t="s">
        <v>173</v>
      </c>
      <c r="J52" s="163"/>
      <c r="K52" s="163" t="s">
        <v>359</v>
      </c>
      <c r="L52" s="164" t="n">
        <v>3.51</v>
      </c>
      <c r="M52" s="160"/>
      <c r="N52" s="164" t="n">
        <v>2179.57</v>
      </c>
    </row>
    <row r="53" customFormat="false" ht="15" hidden="false" customHeight="false" outlineLevel="0" collapsed="false">
      <c r="A53" s="163" t="s">
        <v>347</v>
      </c>
      <c r="B53" s="163" t="s">
        <v>49</v>
      </c>
      <c r="C53" s="163"/>
      <c r="D53" s="163"/>
      <c r="E53" s="163"/>
      <c r="F53" s="163" t="s">
        <v>678</v>
      </c>
      <c r="G53" s="163" t="s">
        <v>679</v>
      </c>
      <c r="H53" s="163" t="s">
        <v>456</v>
      </c>
      <c r="I53" s="163" t="s">
        <v>457</v>
      </c>
      <c r="J53" s="163"/>
      <c r="K53" s="163" t="s">
        <v>680</v>
      </c>
      <c r="L53" s="164" t="n">
        <v>15.79</v>
      </c>
      <c r="M53" s="160"/>
      <c r="N53" s="164" t="n">
        <v>2195.36</v>
      </c>
    </row>
    <row r="54" customFormat="false" ht="15" hidden="false" customHeight="false" outlineLevel="0" collapsed="false">
      <c r="A54" s="163" t="s">
        <v>347</v>
      </c>
      <c r="B54" s="163" t="s">
        <v>49</v>
      </c>
      <c r="C54" s="163"/>
      <c r="D54" s="163"/>
      <c r="E54" s="163"/>
      <c r="F54" s="163" t="s">
        <v>681</v>
      </c>
      <c r="G54" s="163" t="s">
        <v>682</v>
      </c>
      <c r="H54" s="163" t="s">
        <v>456</v>
      </c>
      <c r="I54" s="163" t="s">
        <v>457</v>
      </c>
      <c r="J54" s="163"/>
      <c r="K54" s="163" t="s">
        <v>683</v>
      </c>
      <c r="L54" s="164" t="n">
        <v>15.88</v>
      </c>
      <c r="M54" s="160"/>
      <c r="N54" s="164" t="n">
        <v>2211.24</v>
      </c>
    </row>
    <row r="55" customFormat="false" ht="15" hidden="false" customHeight="false" outlineLevel="0" collapsed="false">
      <c r="A55" s="163" t="s">
        <v>347</v>
      </c>
      <c r="B55" s="163" t="s">
        <v>49</v>
      </c>
      <c r="C55" s="163"/>
      <c r="D55" s="163"/>
      <c r="E55" s="163"/>
      <c r="F55" s="163" t="s">
        <v>684</v>
      </c>
      <c r="G55" s="163" t="s">
        <v>685</v>
      </c>
      <c r="H55" s="163" t="s">
        <v>456</v>
      </c>
      <c r="I55" s="163" t="s">
        <v>457</v>
      </c>
      <c r="J55" s="163"/>
      <c r="K55" s="163" t="s">
        <v>686</v>
      </c>
      <c r="L55" s="164" t="n">
        <v>14.29</v>
      </c>
      <c r="M55" s="160"/>
      <c r="N55" s="164" t="n">
        <v>2225.53</v>
      </c>
    </row>
    <row r="56" customFormat="false" ht="15" hidden="false" customHeight="false" outlineLevel="0" collapsed="false">
      <c r="A56" s="163" t="s">
        <v>347</v>
      </c>
      <c r="B56" s="163" t="s">
        <v>49</v>
      </c>
      <c r="C56" s="163"/>
      <c r="D56" s="163"/>
      <c r="E56" s="163"/>
      <c r="F56" s="163" t="s">
        <v>687</v>
      </c>
      <c r="G56" s="163" t="s">
        <v>688</v>
      </c>
      <c r="H56" s="163" t="s">
        <v>456</v>
      </c>
      <c r="I56" s="163" t="s">
        <v>457</v>
      </c>
      <c r="J56" s="163"/>
      <c r="K56" s="163" t="s">
        <v>689</v>
      </c>
      <c r="L56" s="164" t="n">
        <v>10.53</v>
      </c>
      <c r="M56" s="160"/>
      <c r="N56" s="164" t="n">
        <v>2236.06</v>
      </c>
    </row>
    <row r="57" customFormat="false" ht="15" hidden="false" customHeight="false" outlineLevel="0" collapsed="false">
      <c r="A57" s="163" t="s">
        <v>347</v>
      </c>
      <c r="B57" s="163" t="s">
        <v>49</v>
      </c>
      <c r="C57" s="163"/>
      <c r="D57" s="163"/>
      <c r="E57" s="163"/>
      <c r="F57" s="163" t="s">
        <v>690</v>
      </c>
      <c r="G57" s="163" t="s">
        <v>691</v>
      </c>
      <c r="H57" s="163" t="s">
        <v>456</v>
      </c>
      <c r="I57" s="163" t="s">
        <v>457</v>
      </c>
      <c r="J57" s="163"/>
      <c r="K57" s="163" t="s">
        <v>692</v>
      </c>
      <c r="L57" s="164" t="n">
        <v>22.35</v>
      </c>
      <c r="M57" s="160"/>
      <c r="N57" s="164" t="n">
        <v>2258.41</v>
      </c>
    </row>
    <row r="58" customFormat="false" ht="15" hidden="false" customHeight="false" outlineLevel="0" collapsed="false">
      <c r="A58" s="163" t="s">
        <v>693</v>
      </c>
      <c r="B58" s="163" t="s">
        <v>49</v>
      </c>
      <c r="C58" s="163"/>
      <c r="D58" s="163"/>
      <c r="E58" s="163"/>
      <c r="F58" s="163" t="s">
        <v>694</v>
      </c>
      <c r="G58" s="163" t="s">
        <v>695</v>
      </c>
      <c r="H58" s="163" t="s">
        <v>456</v>
      </c>
      <c r="I58" s="163" t="s">
        <v>457</v>
      </c>
      <c r="J58" s="163"/>
      <c r="K58" s="163" t="s">
        <v>696</v>
      </c>
      <c r="L58" s="164" t="n">
        <v>63.52</v>
      </c>
      <c r="M58" s="160"/>
      <c r="N58" s="164" t="n">
        <v>2321.93</v>
      </c>
    </row>
    <row r="59" customFormat="false" ht="15" hidden="false" customHeight="false" outlineLevel="0" collapsed="false">
      <c r="A59" s="163" t="s">
        <v>697</v>
      </c>
      <c r="B59" s="163" t="s">
        <v>49</v>
      </c>
      <c r="C59" s="163"/>
      <c r="D59" s="163"/>
      <c r="E59" s="163"/>
      <c r="F59" s="163" t="s">
        <v>698</v>
      </c>
      <c r="G59" s="163" t="s">
        <v>699</v>
      </c>
      <c r="H59" s="163" t="s">
        <v>456</v>
      </c>
      <c r="I59" s="163" t="s">
        <v>457</v>
      </c>
      <c r="J59" s="163"/>
      <c r="K59" s="163" t="s">
        <v>700</v>
      </c>
      <c r="L59" s="164" t="n">
        <v>71.14</v>
      </c>
      <c r="M59" s="160"/>
      <c r="N59" s="164" t="n">
        <v>2393.07</v>
      </c>
    </row>
    <row r="60" customFormat="false" ht="15" hidden="false" customHeight="false" outlineLevel="0" collapsed="false">
      <c r="A60" s="163" t="s">
        <v>697</v>
      </c>
      <c r="B60" s="163" t="s">
        <v>49</v>
      </c>
      <c r="C60" s="163"/>
      <c r="D60" s="163"/>
      <c r="E60" s="163"/>
      <c r="F60" s="163" t="s">
        <v>701</v>
      </c>
      <c r="G60" s="163" t="s">
        <v>702</v>
      </c>
      <c r="H60" s="163" t="s">
        <v>456</v>
      </c>
      <c r="I60" s="163" t="s">
        <v>457</v>
      </c>
      <c r="J60" s="163"/>
      <c r="K60" s="163" t="s">
        <v>703</v>
      </c>
      <c r="L60" s="164" t="n">
        <v>77.14</v>
      </c>
      <c r="M60" s="160"/>
      <c r="N60" s="164" t="n">
        <v>2470.21</v>
      </c>
    </row>
    <row r="61" customFormat="false" ht="15" hidden="false" customHeight="false" outlineLevel="0" collapsed="false">
      <c r="A61" s="163" t="s">
        <v>704</v>
      </c>
      <c r="B61" s="163" t="s">
        <v>49</v>
      </c>
      <c r="C61" s="163"/>
      <c r="D61" s="163"/>
      <c r="E61" s="163"/>
      <c r="F61" s="163" t="s">
        <v>705</v>
      </c>
      <c r="G61" s="163" t="s">
        <v>706</v>
      </c>
      <c r="H61" s="163" t="s">
        <v>229</v>
      </c>
      <c r="I61" s="163" t="s">
        <v>230</v>
      </c>
      <c r="J61" s="163"/>
      <c r="K61" s="163" t="s">
        <v>707</v>
      </c>
      <c r="L61" s="164" t="n">
        <v>10.12</v>
      </c>
      <c r="M61" s="160"/>
      <c r="N61" s="164" t="n">
        <v>2480.33</v>
      </c>
    </row>
    <row r="62" customFormat="false" ht="15" hidden="false" customHeight="false" outlineLevel="0" collapsed="false">
      <c r="A62" s="163" t="s">
        <v>708</v>
      </c>
      <c r="B62" s="163" t="s">
        <v>49</v>
      </c>
      <c r="C62" s="163"/>
      <c r="D62" s="163"/>
      <c r="E62" s="163"/>
      <c r="F62" s="163" t="s">
        <v>709</v>
      </c>
      <c r="G62" s="163" t="s">
        <v>710</v>
      </c>
      <c r="H62" s="163" t="s">
        <v>229</v>
      </c>
      <c r="I62" s="163" t="s">
        <v>230</v>
      </c>
      <c r="J62" s="163"/>
      <c r="K62" s="163" t="s">
        <v>711</v>
      </c>
      <c r="L62" s="164" t="n">
        <v>10.94</v>
      </c>
      <c r="M62" s="160"/>
      <c r="N62" s="164" t="n">
        <v>2491.27</v>
      </c>
    </row>
    <row r="63" customFormat="false" ht="15" hidden="false" customHeight="false" outlineLevel="0" collapsed="false">
      <c r="A63" s="163" t="s">
        <v>712</v>
      </c>
      <c r="B63" s="163" t="s">
        <v>49</v>
      </c>
      <c r="C63" s="163"/>
      <c r="D63" s="163"/>
      <c r="E63" s="163"/>
      <c r="F63" s="163" t="s">
        <v>713</v>
      </c>
      <c r="G63" s="163" t="s">
        <v>714</v>
      </c>
      <c r="H63" s="163" t="s">
        <v>715</v>
      </c>
      <c r="I63" s="163" t="s">
        <v>716</v>
      </c>
      <c r="J63" s="163"/>
      <c r="K63" s="163" t="s">
        <v>717</v>
      </c>
      <c r="L63" s="164" t="n">
        <v>1.24</v>
      </c>
      <c r="M63" s="160"/>
      <c r="N63" s="164" t="n">
        <v>2492.51</v>
      </c>
    </row>
    <row r="64" customFormat="false" ht="15" hidden="false" customHeight="false" outlineLevel="0" collapsed="false">
      <c r="A64" s="163" t="s">
        <v>368</v>
      </c>
      <c r="B64" s="163" t="s">
        <v>49</v>
      </c>
      <c r="C64" s="163"/>
      <c r="D64" s="163"/>
      <c r="E64" s="163"/>
      <c r="F64" s="163" t="s">
        <v>718</v>
      </c>
      <c r="G64" s="163" t="s">
        <v>719</v>
      </c>
      <c r="H64" s="163" t="s">
        <v>444</v>
      </c>
      <c r="I64" s="163" t="s">
        <v>445</v>
      </c>
      <c r="J64" s="163"/>
      <c r="K64" s="165" t="s">
        <v>720</v>
      </c>
      <c r="L64" s="164" t="n">
        <v>31.72</v>
      </c>
      <c r="M64" s="160"/>
      <c r="N64" s="164" t="n">
        <v>2524.23</v>
      </c>
    </row>
    <row r="65" customFormat="false" ht="15" hidden="false" customHeight="false" outlineLevel="0" collapsed="false">
      <c r="A65" s="163" t="s">
        <v>372</v>
      </c>
      <c r="B65" s="163" t="s">
        <v>49</v>
      </c>
      <c r="C65" s="163"/>
      <c r="D65" s="163"/>
      <c r="E65" s="163"/>
      <c r="F65" s="163" t="s">
        <v>373</v>
      </c>
      <c r="G65" s="163" t="s">
        <v>374</v>
      </c>
      <c r="H65" s="163" t="s">
        <v>172</v>
      </c>
      <c r="I65" s="163" t="s">
        <v>173</v>
      </c>
      <c r="J65" s="163"/>
      <c r="K65" s="163" t="s">
        <v>375</v>
      </c>
      <c r="L65" s="164" t="n">
        <v>4.18</v>
      </c>
      <c r="M65" s="160"/>
      <c r="N65" s="164" t="n">
        <v>2528.41</v>
      </c>
    </row>
    <row r="66" customFormat="false" ht="15" hidden="false" customHeight="false" outlineLevel="0" collapsed="false">
      <c r="A66" s="163" t="s">
        <v>372</v>
      </c>
      <c r="B66" s="163" t="s">
        <v>49</v>
      </c>
      <c r="C66" s="163"/>
      <c r="D66" s="163"/>
      <c r="E66" s="163"/>
      <c r="F66" s="163" t="s">
        <v>376</v>
      </c>
      <c r="G66" s="163" t="s">
        <v>377</v>
      </c>
      <c r="H66" s="163" t="s">
        <v>172</v>
      </c>
      <c r="I66" s="163" t="s">
        <v>173</v>
      </c>
      <c r="J66" s="163"/>
      <c r="K66" s="163" t="s">
        <v>378</v>
      </c>
      <c r="L66" s="164" t="n">
        <v>3.46</v>
      </c>
      <c r="M66" s="160"/>
      <c r="N66" s="164" t="n">
        <v>2531.87</v>
      </c>
    </row>
    <row r="67" customFormat="false" ht="15" hidden="false" customHeight="false" outlineLevel="0" collapsed="false">
      <c r="A67" s="163" t="s">
        <v>372</v>
      </c>
      <c r="B67" s="163" t="s">
        <v>49</v>
      </c>
      <c r="C67" s="163"/>
      <c r="D67" s="163"/>
      <c r="E67" s="163"/>
      <c r="F67" s="163" t="s">
        <v>379</v>
      </c>
      <c r="G67" s="163" t="s">
        <v>380</v>
      </c>
      <c r="H67" s="163" t="s">
        <v>172</v>
      </c>
      <c r="I67" s="163" t="s">
        <v>173</v>
      </c>
      <c r="J67" s="163"/>
      <c r="K67" s="163" t="s">
        <v>381</v>
      </c>
      <c r="L67" s="164" t="n">
        <v>0.67</v>
      </c>
      <c r="M67" s="160"/>
      <c r="N67" s="164" t="n">
        <v>2532.54</v>
      </c>
    </row>
    <row r="68" customFormat="false" ht="15" hidden="false" customHeight="false" outlineLevel="0" collapsed="false">
      <c r="A68" s="163" t="s">
        <v>372</v>
      </c>
      <c r="B68" s="163" t="s">
        <v>49</v>
      </c>
      <c r="C68" s="163"/>
      <c r="D68" s="163"/>
      <c r="E68" s="163"/>
      <c r="F68" s="163" t="s">
        <v>721</v>
      </c>
      <c r="G68" s="163" t="s">
        <v>722</v>
      </c>
      <c r="H68" s="163" t="s">
        <v>456</v>
      </c>
      <c r="I68" s="163" t="s">
        <v>457</v>
      </c>
      <c r="J68" s="163"/>
      <c r="K68" s="163" t="s">
        <v>723</v>
      </c>
      <c r="L68" s="164" t="n">
        <v>4.72</v>
      </c>
      <c r="M68" s="160"/>
      <c r="N68" s="164" t="n">
        <v>2537.26</v>
      </c>
    </row>
    <row r="69" customFormat="false" ht="15" hidden="false" customHeight="false" outlineLevel="0" collapsed="false">
      <c r="A69" s="163" t="s">
        <v>372</v>
      </c>
      <c r="B69" s="163" t="s">
        <v>49</v>
      </c>
      <c r="C69" s="163"/>
      <c r="D69" s="163"/>
      <c r="E69" s="163"/>
      <c r="F69" s="163" t="s">
        <v>724</v>
      </c>
      <c r="G69" s="163" t="s">
        <v>725</v>
      </c>
      <c r="H69" s="163" t="s">
        <v>456</v>
      </c>
      <c r="I69" s="163" t="s">
        <v>457</v>
      </c>
      <c r="J69" s="163"/>
      <c r="K69" s="163" t="s">
        <v>726</v>
      </c>
      <c r="L69" s="164" t="n">
        <v>15.88</v>
      </c>
      <c r="M69" s="160"/>
      <c r="N69" s="164" t="n">
        <v>2553.14</v>
      </c>
    </row>
    <row r="70" customFormat="false" ht="15" hidden="false" customHeight="false" outlineLevel="0" collapsed="false">
      <c r="A70" s="163" t="s">
        <v>372</v>
      </c>
      <c r="B70" s="163" t="s">
        <v>49</v>
      </c>
      <c r="C70" s="163"/>
      <c r="D70" s="163"/>
      <c r="E70" s="163"/>
      <c r="F70" s="163" t="s">
        <v>727</v>
      </c>
      <c r="G70" s="163" t="s">
        <v>728</v>
      </c>
      <c r="H70" s="163" t="s">
        <v>229</v>
      </c>
      <c r="I70" s="163" t="s">
        <v>230</v>
      </c>
      <c r="J70" s="163"/>
      <c r="K70" s="163" t="s">
        <v>729</v>
      </c>
      <c r="L70" s="164" t="n">
        <v>62.73</v>
      </c>
      <c r="M70" s="160"/>
      <c r="N70" s="164" t="n">
        <v>2615.87</v>
      </c>
    </row>
    <row r="71" customFormat="false" ht="15" hidden="false" customHeight="false" outlineLevel="0" collapsed="false">
      <c r="A71" s="163" t="s">
        <v>372</v>
      </c>
      <c r="B71" s="163" t="s">
        <v>49</v>
      </c>
      <c r="C71" s="163"/>
      <c r="D71" s="163"/>
      <c r="E71" s="163"/>
      <c r="F71" s="163" t="s">
        <v>730</v>
      </c>
      <c r="G71" s="163" t="s">
        <v>731</v>
      </c>
      <c r="H71" s="163" t="s">
        <v>229</v>
      </c>
      <c r="I71" s="163" t="s">
        <v>230</v>
      </c>
      <c r="J71" s="163"/>
      <c r="K71" s="163" t="s">
        <v>732</v>
      </c>
      <c r="L71" s="164" t="n">
        <v>11.6</v>
      </c>
      <c r="M71" s="160"/>
      <c r="N71" s="164" t="n">
        <v>2627.47</v>
      </c>
    </row>
    <row r="72" customFormat="false" ht="15" hidden="false" customHeight="false" outlineLevel="0" collapsed="false">
      <c r="A72" s="163" t="s">
        <v>733</v>
      </c>
      <c r="B72" s="163" t="s">
        <v>49</v>
      </c>
      <c r="C72" s="163"/>
      <c r="D72" s="163"/>
      <c r="E72" s="163"/>
      <c r="F72" s="163" t="s">
        <v>734</v>
      </c>
      <c r="G72" s="163" t="s">
        <v>735</v>
      </c>
      <c r="H72" s="163" t="s">
        <v>229</v>
      </c>
      <c r="I72" s="163" t="s">
        <v>230</v>
      </c>
      <c r="J72" s="163"/>
      <c r="K72" s="163" t="s">
        <v>736</v>
      </c>
      <c r="L72" s="164" t="n">
        <v>5.06</v>
      </c>
      <c r="M72" s="160"/>
      <c r="N72" s="164" t="n">
        <v>2632.53</v>
      </c>
    </row>
    <row r="73" customFormat="false" ht="15" hidden="false" customHeight="false" outlineLevel="0" collapsed="false">
      <c r="A73" s="163" t="s">
        <v>737</v>
      </c>
      <c r="B73" s="163" t="s">
        <v>49</v>
      </c>
      <c r="C73" s="163"/>
      <c r="D73" s="163"/>
      <c r="E73" s="163"/>
      <c r="F73" s="163" t="s">
        <v>738</v>
      </c>
      <c r="G73" s="163" t="s">
        <v>739</v>
      </c>
      <c r="H73" s="163" t="s">
        <v>456</v>
      </c>
      <c r="I73" s="163" t="s">
        <v>457</v>
      </c>
      <c r="J73" s="163"/>
      <c r="K73" s="163" t="s">
        <v>740</v>
      </c>
      <c r="L73" s="164" t="n">
        <v>2.93</v>
      </c>
      <c r="M73" s="160"/>
      <c r="N73" s="164" t="n">
        <v>2635.46</v>
      </c>
    </row>
    <row r="74" customFormat="false" ht="15" hidden="false" customHeight="false" outlineLevel="0" collapsed="false">
      <c r="A74" s="163" t="s">
        <v>737</v>
      </c>
      <c r="B74" s="163" t="s">
        <v>49</v>
      </c>
      <c r="C74" s="163"/>
      <c r="D74" s="163"/>
      <c r="E74" s="163"/>
      <c r="F74" s="163" t="s">
        <v>741</v>
      </c>
      <c r="G74" s="163" t="s">
        <v>742</v>
      </c>
      <c r="H74" s="163" t="s">
        <v>456</v>
      </c>
      <c r="I74" s="163" t="s">
        <v>457</v>
      </c>
      <c r="J74" s="163"/>
      <c r="K74" s="163" t="s">
        <v>743</v>
      </c>
      <c r="L74" s="164" t="n">
        <v>15.28</v>
      </c>
      <c r="M74" s="160"/>
      <c r="N74" s="164" t="n">
        <v>2650.74</v>
      </c>
    </row>
    <row r="75" customFormat="false" ht="15" hidden="false" customHeight="false" outlineLevel="0" collapsed="false">
      <c r="A75" s="163" t="s">
        <v>737</v>
      </c>
      <c r="B75" s="163" t="s">
        <v>49</v>
      </c>
      <c r="C75" s="163"/>
      <c r="D75" s="163"/>
      <c r="E75" s="163"/>
      <c r="F75" s="163" t="s">
        <v>744</v>
      </c>
      <c r="G75" s="163" t="s">
        <v>745</v>
      </c>
      <c r="H75" s="163" t="s">
        <v>229</v>
      </c>
      <c r="I75" s="163" t="s">
        <v>230</v>
      </c>
      <c r="J75" s="163"/>
      <c r="K75" s="163" t="s">
        <v>746</v>
      </c>
      <c r="L75" s="164" t="n">
        <v>7.29</v>
      </c>
      <c r="M75" s="160"/>
      <c r="N75" s="164" t="n">
        <v>2658.03</v>
      </c>
    </row>
    <row r="76" customFormat="false" ht="15" hidden="false" customHeight="false" outlineLevel="0" collapsed="false">
      <c r="A76" s="163" t="s">
        <v>737</v>
      </c>
      <c r="B76" s="163" t="s">
        <v>49</v>
      </c>
      <c r="C76" s="163"/>
      <c r="D76" s="163"/>
      <c r="E76" s="163"/>
      <c r="F76" s="163" t="s">
        <v>747</v>
      </c>
      <c r="G76" s="163" t="s">
        <v>748</v>
      </c>
      <c r="H76" s="163" t="s">
        <v>229</v>
      </c>
      <c r="I76" s="163" t="s">
        <v>230</v>
      </c>
      <c r="J76" s="163"/>
      <c r="K76" s="163" t="s">
        <v>749</v>
      </c>
      <c r="L76" s="164" t="n">
        <v>9.76</v>
      </c>
      <c r="M76" s="160"/>
      <c r="N76" s="164" t="n">
        <v>2667.79</v>
      </c>
    </row>
    <row r="77" customFormat="false" ht="15" hidden="false" customHeight="false" outlineLevel="0" collapsed="false">
      <c r="A77" s="163" t="s">
        <v>750</v>
      </c>
      <c r="B77" s="163" t="s">
        <v>49</v>
      </c>
      <c r="C77" s="163"/>
      <c r="D77" s="163"/>
      <c r="E77" s="163"/>
      <c r="F77" s="163" t="s">
        <v>751</v>
      </c>
      <c r="G77" s="163" t="s">
        <v>752</v>
      </c>
      <c r="H77" s="163" t="s">
        <v>646</v>
      </c>
      <c r="I77" s="163" t="s">
        <v>647</v>
      </c>
      <c r="J77" s="163"/>
      <c r="K77" s="165" t="s">
        <v>753</v>
      </c>
      <c r="L77" s="164" t="n">
        <v>64.22</v>
      </c>
      <c r="M77" s="160"/>
      <c r="N77" s="164" t="n">
        <v>2732.01</v>
      </c>
    </row>
    <row r="78" customFormat="false" ht="15" hidden="false" customHeight="false" outlineLevel="0" collapsed="false">
      <c r="A78" s="163" t="s">
        <v>750</v>
      </c>
      <c r="B78" s="163" t="s">
        <v>49</v>
      </c>
      <c r="C78" s="163"/>
      <c r="D78" s="163"/>
      <c r="E78" s="163"/>
      <c r="F78" s="163" t="s">
        <v>754</v>
      </c>
      <c r="G78" s="163" t="s">
        <v>755</v>
      </c>
      <c r="H78" s="163" t="s">
        <v>646</v>
      </c>
      <c r="I78" s="163" t="s">
        <v>647</v>
      </c>
      <c r="J78" s="163"/>
      <c r="K78" s="165" t="s">
        <v>756</v>
      </c>
      <c r="L78" s="164" t="n">
        <v>3.54</v>
      </c>
      <c r="M78" s="160"/>
      <c r="N78" s="164" t="n">
        <v>2735.55</v>
      </c>
    </row>
    <row r="79" customFormat="false" ht="15" hidden="false" customHeight="false" outlineLevel="0" collapsed="false">
      <c r="A79" s="163" t="s">
        <v>392</v>
      </c>
      <c r="B79" s="163" t="s">
        <v>49</v>
      </c>
      <c r="C79" s="163"/>
      <c r="D79" s="163"/>
      <c r="E79" s="163"/>
      <c r="F79" s="163" t="s">
        <v>757</v>
      </c>
      <c r="G79" s="163" t="s">
        <v>758</v>
      </c>
      <c r="H79" s="163" t="s">
        <v>456</v>
      </c>
      <c r="I79" s="163" t="s">
        <v>457</v>
      </c>
      <c r="J79" s="163"/>
      <c r="K79" s="163" t="s">
        <v>759</v>
      </c>
      <c r="L79" s="164" t="n">
        <v>1.57</v>
      </c>
      <c r="M79" s="160"/>
      <c r="N79" s="164" t="n">
        <v>2737.12</v>
      </c>
    </row>
    <row r="80" customFormat="false" ht="15" hidden="false" customHeight="false" outlineLevel="0" collapsed="false">
      <c r="A80" s="163" t="s">
        <v>392</v>
      </c>
      <c r="B80" s="163" t="s">
        <v>49</v>
      </c>
      <c r="C80" s="163"/>
      <c r="D80" s="163"/>
      <c r="E80" s="163"/>
      <c r="F80" s="163" t="s">
        <v>760</v>
      </c>
      <c r="G80" s="163" t="s">
        <v>761</v>
      </c>
      <c r="H80" s="163" t="s">
        <v>229</v>
      </c>
      <c r="I80" s="163" t="s">
        <v>230</v>
      </c>
      <c r="J80" s="163"/>
      <c r="K80" s="163" t="s">
        <v>762</v>
      </c>
      <c r="L80" s="164" t="n">
        <v>32.26</v>
      </c>
      <c r="M80" s="160"/>
      <c r="N80" s="164" t="n">
        <v>2769.38</v>
      </c>
    </row>
    <row r="81" customFormat="false" ht="15" hidden="false" customHeight="false" outlineLevel="0" collapsed="false">
      <c r="A81" s="163" t="s">
        <v>763</v>
      </c>
      <c r="B81" s="163" t="s">
        <v>49</v>
      </c>
      <c r="C81" s="163"/>
      <c r="D81" s="163"/>
      <c r="E81" s="163"/>
      <c r="F81" s="163" t="s">
        <v>764</v>
      </c>
      <c r="G81" s="163" t="s">
        <v>765</v>
      </c>
      <c r="H81" s="163" t="s">
        <v>456</v>
      </c>
      <c r="I81" s="163" t="s">
        <v>457</v>
      </c>
      <c r="J81" s="163"/>
      <c r="K81" s="163" t="s">
        <v>766</v>
      </c>
      <c r="L81" s="164" t="n">
        <v>4.33</v>
      </c>
      <c r="M81" s="160"/>
      <c r="N81" s="164" t="n">
        <v>2773.71</v>
      </c>
    </row>
    <row r="82" customFormat="false" ht="15" hidden="false" customHeight="false" outlineLevel="0" collapsed="false">
      <c r="A82" s="163" t="s">
        <v>763</v>
      </c>
      <c r="B82" s="163" t="s">
        <v>49</v>
      </c>
      <c r="C82" s="163"/>
      <c r="D82" s="163"/>
      <c r="E82" s="163"/>
      <c r="F82" s="163" t="s">
        <v>767</v>
      </c>
      <c r="G82" s="163" t="s">
        <v>768</v>
      </c>
      <c r="H82" s="163" t="s">
        <v>456</v>
      </c>
      <c r="I82" s="163" t="s">
        <v>457</v>
      </c>
      <c r="J82" s="163"/>
      <c r="K82" s="163" t="s">
        <v>769</v>
      </c>
      <c r="L82" s="164" t="n">
        <v>23.9</v>
      </c>
      <c r="M82" s="160"/>
      <c r="N82" s="164" t="n">
        <v>2797.61</v>
      </c>
    </row>
    <row r="83" customFormat="false" ht="15" hidden="false" customHeight="false" outlineLevel="0" collapsed="false">
      <c r="A83" s="163" t="s">
        <v>763</v>
      </c>
      <c r="B83" s="163" t="s">
        <v>49</v>
      </c>
      <c r="C83" s="163"/>
      <c r="D83" s="163"/>
      <c r="E83" s="163"/>
      <c r="F83" s="163" t="s">
        <v>770</v>
      </c>
      <c r="G83" s="163" t="s">
        <v>771</v>
      </c>
      <c r="H83" s="163" t="s">
        <v>456</v>
      </c>
      <c r="I83" s="163" t="s">
        <v>457</v>
      </c>
      <c r="J83" s="163"/>
      <c r="K83" s="163" t="s">
        <v>772</v>
      </c>
      <c r="L83" s="164" t="n">
        <v>35.44</v>
      </c>
      <c r="M83" s="160"/>
      <c r="N83" s="164" t="n">
        <v>2833.05</v>
      </c>
    </row>
    <row r="84" customFormat="false" ht="15" hidden="false" customHeight="false" outlineLevel="0" collapsed="false">
      <c r="A84" s="163" t="s">
        <v>763</v>
      </c>
      <c r="B84" s="163" t="s">
        <v>49</v>
      </c>
      <c r="C84" s="163"/>
      <c r="D84" s="163"/>
      <c r="E84" s="163"/>
      <c r="F84" s="163" t="s">
        <v>773</v>
      </c>
      <c r="G84" s="163" t="s">
        <v>774</v>
      </c>
      <c r="H84" s="163" t="s">
        <v>456</v>
      </c>
      <c r="I84" s="163" t="s">
        <v>457</v>
      </c>
      <c r="J84" s="163"/>
      <c r="K84" s="163" t="s">
        <v>775</v>
      </c>
      <c r="L84" s="164" t="n">
        <v>2.78</v>
      </c>
      <c r="M84" s="160"/>
      <c r="N84" s="164" t="n">
        <v>2835.83</v>
      </c>
    </row>
    <row r="85" customFormat="false" ht="15" hidden="false" customHeight="false" outlineLevel="0" collapsed="false">
      <c r="A85" s="163" t="s">
        <v>763</v>
      </c>
      <c r="B85" s="163" t="s">
        <v>49</v>
      </c>
      <c r="C85" s="163"/>
      <c r="D85" s="163"/>
      <c r="E85" s="163"/>
      <c r="F85" s="163" t="s">
        <v>776</v>
      </c>
      <c r="G85" s="163" t="s">
        <v>777</v>
      </c>
      <c r="H85" s="163" t="s">
        <v>456</v>
      </c>
      <c r="I85" s="163" t="s">
        <v>457</v>
      </c>
      <c r="J85" s="163"/>
      <c r="K85" s="163" t="s">
        <v>778</v>
      </c>
      <c r="L85" s="164" t="n">
        <v>36.48</v>
      </c>
      <c r="M85" s="160"/>
      <c r="N85" s="164" t="n">
        <v>2872.31</v>
      </c>
    </row>
    <row r="86" customFormat="false" ht="15" hidden="false" customHeight="false" outlineLevel="0" collapsed="false">
      <c r="A86" s="163" t="s">
        <v>763</v>
      </c>
      <c r="B86" s="163" t="s">
        <v>49</v>
      </c>
      <c r="C86" s="163"/>
      <c r="D86" s="163"/>
      <c r="E86" s="163"/>
      <c r="F86" s="163" t="s">
        <v>779</v>
      </c>
      <c r="G86" s="163" t="s">
        <v>780</v>
      </c>
      <c r="H86" s="163" t="s">
        <v>229</v>
      </c>
      <c r="I86" s="163" t="s">
        <v>230</v>
      </c>
      <c r="J86" s="163"/>
      <c r="K86" s="163" t="s">
        <v>781</v>
      </c>
      <c r="L86" s="164" t="n">
        <v>12.33</v>
      </c>
      <c r="M86" s="160"/>
      <c r="N86" s="164" t="n">
        <v>2884.64</v>
      </c>
    </row>
    <row r="87" customFormat="false" ht="15" hidden="false" customHeight="false" outlineLevel="0" collapsed="false">
      <c r="A87" s="163" t="s">
        <v>763</v>
      </c>
      <c r="B87" s="163" t="s">
        <v>49</v>
      </c>
      <c r="C87" s="163"/>
      <c r="D87" s="163"/>
      <c r="E87" s="163"/>
      <c r="F87" s="163" t="s">
        <v>782</v>
      </c>
      <c r="G87" s="163" t="s">
        <v>783</v>
      </c>
      <c r="H87" s="163" t="s">
        <v>229</v>
      </c>
      <c r="I87" s="163" t="s">
        <v>230</v>
      </c>
      <c r="J87" s="163"/>
      <c r="K87" s="163" t="s">
        <v>784</v>
      </c>
      <c r="L87" s="164" t="n">
        <v>19.03</v>
      </c>
      <c r="M87" s="160"/>
      <c r="N87" s="164" t="n">
        <v>2903.67</v>
      </c>
    </row>
    <row r="88" customFormat="false" ht="15" hidden="false" customHeight="false" outlineLevel="0" collapsed="false">
      <c r="A88" s="163" t="s">
        <v>763</v>
      </c>
      <c r="B88" s="163" t="s">
        <v>49</v>
      </c>
      <c r="C88" s="163"/>
      <c r="D88" s="163"/>
      <c r="E88" s="163"/>
      <c r="F88" s="163" t="s">
        <v>785</v>
      </c>
      <c r="G88" s="163" t="s">
        <v>786</v>
      </c>
      <c r="H88" s="163" t="s">
        <v>456</v>
      </c>
      <c r="I88" s="163" t="s">
        <v>457</v>
      </c>
      <c r="J88" s="163"/>
      <c r="K88" s="163" t="s">
        <v>787</v>
      </c>
      <c r="L88" s="164" t="n">
        <v>127.35</v>
      </c>
      <c r="M88" s="160"/>
      <c r="N88" s="164" t="n">
        <v>3031.02</v>
      </c>
    </row>
    <row r="89" customFormat="false" ht="15" hidden="false" customHeight="false" outlineLevel="0" collapsed="false">
      <c r="A89" s="163" t="s">
        <v>788</v>
      </c>
      <c r="B89" s="163" t="s">
        <v>49</v>
      </c>
      <c r="C89" s="163"/>
      <c r="D89" s="163"/>
      <c r="E89" s="163"/>
      <c r="F89" s="163" t="s">
        <v>789</v>
      </c>
      <c r="G89" s="163" t="s">
        <v>790</v>
      </c>
      <c r="H89" s="163" t="s">
        <v>456</v>
      </c>
      <c r="I89" s="163" t="s">
        <v>457</v>
      </c>
      <c r="J89" s="163"/>
      <c r="K89" s="163" t="s">
        <v>791</v>
      </c>
      <c r="L89" s="164" t="n">
        <v>17.12</v>
      </c>
      <c r="M89" s="160"/>
      <c r="N89" s="164" t="n">
        <v>3048.14</v>
      </c>
    </row>
    <row r="90" customFormat="false" ht="15" hidden="false" customHeight="false" outlineLevel="0" collapsed="false">
      <c r="A90" s="163" t="s">
        <v>788</v>
      </c>
      <c r="B90" s="163" t="s">
        <v>49</v>
      </c>
      <c r="C90" s="163"/>
      <c r="D90" s="163"/>
      <c r="E90" s="163"/>
      <c r="F90" s="163" t="s">
        <v>792</v>
      </c>
      <c r="G90" s="163" t="s">
        <v>793</v>
      </c>
      <c r="H90" s="163" t="s">
        <v>456</v>
      </c>
      <c r="I90" s="163" t="s">
        <v>457</v>
      </c>
      <c r="J90" s="163"/>
      <c r="K90" s="163" t="s">
        <v>794</v>
      </c>
      <c r="L90" s="164" t="n">
        <v>25.11</v>
      </c>
      <c r="M90" s="160"/>
      <c r="N90" s="164" t="n">
        <v>3073.25</v>
      </c>
    </row>
    <row r="91" customFormat="false" ht="15" hidden="false" customHeight="false" outlineLevel="0" collapsed="false">
      <c r="A91" s="163" t="s">
        <v>788</v>
      </c>
      <c r="B91" s="163" t="s">
        <v>49</v>
      </c>
      <c r="C91" s="163"/>
      <c r="D91" s="163"/>
      <c r="E91" s="163"/>
      <c r="F91" s="163" t="s">
        <v>795</v>
      </c>
      <c r="G91" s="163" t="s">
        <v>796</v>
      </c>
      <c r="H91" s="163" t="s">
        <v>229</v>
      </c>
      <c r="I91" s="163" t="s">
        <v>230</v>
      </c>
      <c r="J91" s="163"/>
      <c r="K91" s="163" t="s">
        <v>797</v>
      </c>
      <c r="L91" s="164" t="n">
        <v>100.63</v>
      </c>
      <c r="M91" s="160"/>
      <c r="N91" s="164" t="n">
        <v>3173.88</v>
      </c>
    </row>
    <row r="92" customFormat="false" ht="15" hidden="false" customHeight="false" outlineLevel="0" collapsed="false">
      <c r="A92" s="163" t="s">
        <v>798</v>
      </c>
      <c r="B92" s="163" t="s">
        <v>49</v>
      </c>
      <c r="C92" s="163"/>
      <c r="D92" s="163"/>
      <c r="E92" s="163"/>
      <c r="F92" s="163" t="s">
        <v>799</v>
      </c>
      <c r="G92" s="163" t="s">
        <v>800</v>
      </c>
      <c r="H92" s="163" t="s">
        <v>456</v>
      </c>
      <c r="I92" s="163" t="s">
        <v>457</v>
      </c>
      <c r="J92" s="163"/>
      <c r="K92" s="163" t="s">
        <v>801</v>
      </c>
      <c r="L92" s="164" t="n">
        <v>2.99</v>
      </c>
      <c r="M92" s="160"/>
      <c r="N92" s="164" t="n">
        <v>3176.87</v>
      </c>
    </row>
    <row r="93" customFormat="false" ht="15" hidden="false" customHeight="false" outlineLevel="0" collapsed="false">
      <c r="A93" s="163" t="s">
        <v>802</v>
      </c>
      <c r="B93" s="163" t="s">
        <v>49</v>
      </c>
      <c r="C93" s="163"/>
      <c r="D93" s="163"/>
      <c r="E93" s="163"/>
      <c r="F93" s="163" t="s">
        <v>803</v>
      </c>
      <c r="G93" s="163" t="s">
        <v>804</v>
      </c>
      <c r="H93" s="163" t="s">
        <v>444</v>
      </c>
      <c r="I93" s="163" t="s">
        <v>445</v>
      </c>
      <c r="J93" s="163"/>
      <c r="K93" s="163" t="s">
        <v>805</v>
      </c>
      <c r="L93" s="164" t="n">
        <v>32.34</v>
      </c>
      <c r="M93" s="160"/>
      <c r="N93" s="164" t="n">
        <v>3209.21</v>
      </c>
    </row>
    <row r="94" customFormat="false" ht="15" hidden="false" customHeight="false" outlineLevel="0" collapsed="false">
      <c r="A94" s="163" t="s">
        <v>806</v>
      </c>
      <c r="B94" s="163" t="s">
        <v>49</v>
      </c>
      <c r="C94" s="163"/>
      <c r="D94" s="163"/>
      <c r="E94" s="163"/>
      <c r="F94" s="163" t="s">
        <v>807</v>
      </c>
      <c r="G94" s="163" t="s">
        <v>808</v>
      </c>
      <c r="H94" s="163" t="s">
        <v>444</v>
      </c>
      <c r="I94" s="163" t="s">
        <v>445</v>
      </c>
      <c r="J94" s="163"/>
      <c r="K94" s="163" t="s">
        <v>809</v>
      </c>
      <c r="L94" s="164" t="n">
        <v>30.18</v>
      </c>
      <c r="M94" s="160"/>
      <c r="N94" s="164" t="n">
        <v>3239.39</v>
      </c>
    </row>
    <row r="95" customFormat="false" ht="15" hidden="false" customHeight="false" outlineLevel="0" collapsed="false">
      <c r="A95" s="163" t="s">
        <v>806</v>
      </c>
      <c r="B95" s="163" t="s">
        <v>49</v>
      </c>
      <c r="C95" s="163"/>
      <c r="D95" s="163"/>
      <c r="E95" s="163"/>
      <c r="F95" s="163" t="s">
        <v>810</v>
      </c>
      <c r="G95" s="163" t="s">
        <v>811</v>
      </c>
      <c r="H95" s="163" t="s">
        <v>444</v>
      </c>
      <c r="I95" s="163" t="s">
        <v>445</v>
      </c>
      <c r="J95" s="163"/>
      <c r="K95" s="163" t="s">
        <v>812</v>
      </c>
      <c r="L95" s="164" t="n">
        <v>51.22</v>
      </c>
      <c r="M95" s="160"/>
      <c r="N95" s="164" t="n">
        <v>3290.61</v>
      </c>
    </row>
    <row r="96" customFormat="false" ht="15" hidden="false" customHeight="false" outlineLevel="0" collapsed="false">
      <c r="A96" s="163" t="s">
        <v>402</v>
      </c>
      <c r="B96" s="163" t="s">
        <v>49</v>
      </c>
      <c r="C96" s="163"/>
      <c r="D96" s="163"/>
      <c r="E96" s="163"/>
      <c r="F96" s="163" t="s">
        <v>813</v>
      </c>
      <c r="G96" s="163" t="s">
        <v>814</v>
      </c>
      <c r="H96" s="163" t="s">
        <v>229</v>
      </c>
      <c r="I96" s="163" t="s">
        <v>230</v>
      </c>
      <c r="J96" s="163"/>
      <c r="K96" s="163" t="s">
        <v>815</v>
      </c>
      <c r="L96" s="164" t="n">
        <v>23.73</v>
      </c>
      <c r="M96" s="160"/>
      <c r="N96" s="164" t="n">
        <v>3314.34</v>
      </c>
    </row>
    <row r="97" customFormat="false" ht="15" hidden="false" customHeight="false" outlineLevel="0" collapsed="false">
      <c r="A97" s="163" t="s">
        <v>816</v>
      </c>
      <c r="B97" s="163" t="s">
        <v>49</v>
      </c>
      <c r="C97" s="163"/>
      <c r="D97" s="163"/>
      <c r="E97" s="163"/>
      <c r="F97" s="163" t="s">
        <v>817</v>
      </c>
      <c r="G97" s="163" t="s">
        <v>818</v>
      </c>
      <c r="H97" s="163" t="s">
        <v>444</v>
      </c>
      <c r="I97" s="163" t="s">
        <v>445</v>
      </c>
      <c r="J97" s="163"/>
      <c r="K97" s="163" t="s">
        <v>819</v>
      </c>
      <c r="L97" s="164" t="n">
        <v>468.16</v>
      </c>
      <c r="M97" s="160"/>
      <c r="N97" s="164" t="n">
        <v>3782.5</v>
      </c>
    </row>
    <row r="98" customFormat="false" ht="15" hidden="false" customHeight="false" outlineLevel="0" collapsed="false">
      <c r="A98" s="163" t="s">
        <v>816</v>
      </c>
      <c r="B98" s="163" t="s">
        <v>49</v>
      </c>
      <c r="C98" s="163"/>
      <c r="D98" s="163"/>
      <c r="E98" s="163"/>
      <c r="F98" s="163" t="s">
        <v>820</v>
      </c>
      <c r="G98" s="163" t="s">
        <v>821</v>
      </c>
      <c r="H98" s="163" t="s">
        <v>444</v>
      </c>
      <c r="I98" s="163" t="s">
        <v>445</v>
      </c>
      <c r="J98" s="163"/>
      <c r="K98" s="163" t="s">
        <v>822</v>
      </c>
      <c r="L98" s="164" t="n">
        <v>2832.06</v>
      </c>
      <c r="M98" s="160"/>
      <c r="N98" s="164" t="n">
        <v>6614.56</v>
      </c>
    </row>
    <row r="99" customFormat="false" ht="15" hidden="false" customHeight="false" outlineLevel="0" collapsed="false">
      <c r="A99" s="163" t="s">
        <v>416</v>
      </c>
      <c r="B99" s="163" t="s">
        <v>49</v>
      </c>
      <c r="C99" s="163"/>
      <c r="D99" s="163"/>
      <c r="E99" s="163"/>
      <c r="F99" s="163" t="s">
        <v>823</v>
      </c>
      <c r="G99" s="163" t="s">
        <v>824</v>
      </c>
      <c r="H99" s="163" t="s">
        <v>229</v>
      </c>
      <c r="I99" s="163" t="s">
        <v>230</v>
      </c>
      <c r="J99" s="163"/>
      <c r="K99" s="163" t="s">
        <v>825</v>
      </c>
      <c r="L99" s="164" t="n">
        <v>12.21</v>
      </c>
      <c r="M99" s="160"/>
      <c r="N99" s="164" t="n">
        <v>6626.77</v>
      </c>
    </row>
    <row r="100" customFormat="false" ht="15" hidden="false" customHeight="false" outlineLevel="0" collapsed="false">
      <c r="A100" s="163" t="s">
        <v>826</v>
      </c>
      <c r="B100" s="163" t="s">
        <v>49</v>
      </c>
      <c r="C100" s="163"/>
      <c r="D100" s="163"/>
      <c r="E100" s="163"/>
      <c r="F100" s="163" t="s">
        <v>827</v>
      </c>
      <c r="G100" s="163" t="s">
        <v>828</v>
      </c>
      <c r="H100" s="163" t="s">
        <v>444</v>
      </c>
      <c r="I100" s="163" t="s">
        <v>445</v>
      </c>
      <c r="J100" s="163"/>
      <c r="K100" s="165" t="s">
        <v>829</v>
      </c>
      <c r="L100" s="164" t="n">
        <v>20.87</v>
      </c>
      <c r="M100" s="160"/>
      <c r="N100" s="164" t="n">
        <v>6647.64</v>
      </c>
    </row>
    <row r="101" customFormat="false" ht="15" hidden="false" customHeight="false" outlineLevel="0" collapsed="false">
      <c r="A101" s="163" t="s">
        <v>826</v>
      </c>
      <c r="B101" s="163" t="s">
        <v>49</v>
      </c>
      <c r="C101" s="163"/>
      <c r="D101" s="163"/>
      <c r="E101" s="163"/>
      <c r="F101" s="163" t="s">
        <v>830</v>
      </c>
      <c r="G101" s="163" t="s">
        <v>831</v>
      </c>
      <c r="H101" s="163" t="s">
        <v>444</v>
      </c>
      <c r="I101" s="163" t="s">
        <v>445</v>
      </c>
      <c r="J101" s="163"/>
      <c r="K101" s="165" t="s">
        <v>832</v>
      </c>
      <c r="L101" s="164" t="n">
        <v>15.71</v>
      </c>
      <c r="M101" s="160"/>
      <c r="N101" s="164" t="n">
        <v>6663.35</v>
      </c>
    </row>
    <row r="102" customFormat="false" ht="15" hidden="false" customHeight="false" outlineLevel="0" collapsed="false">
      <c r="A102" s="163" t="s">
        <v>826</v>
      </c>
      <c r="B102" s="163" t="s">
        <v>49</v>
      </c>
      <c r="C102" s="163"/>
      <c r="D102" s="163"/>
      <c r="E102" s="163"/>
      <c r="F102" s="163" t="s">
        <v>833</v>
      </c>
      <c r="G102" s="163" t="s">
        <v>834</v>
      </c>
      <c r="H102" s="163" t="s">
        <v>456</v>
      </c>
      <c r="I102" s="163" t="s">
        <v>457</v>
      </c>
      <c r="J102" s="163"/>
      <c r="K102" s="163" t="s">
        <v>835</v>
      </c>
      <c r="L102" s="164" t="n">
        <v>92.41</v>
      </c>
      <c r="M102" s="160"/>
      <c r="N102" s="164" t="n">
        <v>6755.76</v>
      </c>
    </row>
    <row r="103" customFormat="false" ht="15" hidden="false" customHeight="false" outlineLevel="0" collapsed="false">
      <c r="A103" s="163" t="s">
        <v>836</v>
      </c>
      <c r="B103" s="163" t="s">
        <v>49</v>
      </c>
      <c r="C103" s="163"/>
      <c r="D103" s="163"/>
      <c r="E103" s="163"/>
      <c r="F103" s="163" t="s">
        <v>837</v>
      </c>
      <c r="G103" s="163" t="s">
        <v>838</v>
      </c>
      <c r="H103" s="163" t="s">
        <v>229</v>
      </c>
      <c r="I103" s="163" t="s">
        <v>230</v>
      </c>
      <c r="J103" s="163"/>
      <c r="K103" s="163" t="s">
        <v>839</v>
      </c>
      <c r="L103" s="164" t="n">
        <v>24.23</v>
      </c>
      <c r="M103" s="160"/>
      <c r="N103" s="164" t="n">
        <v>6779.99</v>
      </c>
    </row>
    <row r="104" customFormat="false" ht="15" hidden="false" customHeight="false" outlineLevel="0" collapsed="false">
      <c r="A104" s="163" t="s">
        <v>427</v>
      </c>
      <c r="B104" s="163" t="s">
        <v>49</v>
      </c>
      <c r="C104" s="163"/>
      <c r="D104" s="163"/>
      <c r="E104" s="163"/>
      <c r="F104" s="163" t="s">
        <v>840</v>
      </c>
      <c r="G104" s="163" t="s">
        <v>841</v>
      </c>
      <c r="H104" s="163" t="s">
        <v>444</v>
      </c>
      <c r="I104" s="163" t="s">
        <v>445</v>
      </c>
      <c r="J104" s="163"/>
      <c r="K104" s="165" t="s">
        <v>842</v>
      </c>
      <c r="L104" s="164" t="n">
        <v>6.47</v>
      </c>
      <c r="M104" s="160"/>
      <c r="N104" s="164" t="n">
        <v>6786.46</v>
      </c>
    </row>
    <row r="105" customFormat="false" ht="15" hidden="false" customHeight="false" outlineLevel="0" collapsed="false">
      <c r="A105" s="163" t="s">
        <v>843</v>
      </c>
      <c r="B105" s="163" t="s">
        <v>49</v>
      </c>
      <c r="C105" s="163"/>
      <c r="D105" s="163"/>
      <c r="E105" s="163"/>
      <c r="F105" s="163" t="s">
        <v>844</v>
      </c>
      <c r="G105" s="163" t="s">
        <v>845</v>
      </c>
      <c r="H105" s="163" t="s">
        <v>456</v>
      </c>
      <c r="I105" s="163" t="s">
        <v>457</v>
      </c>
      <c r="J105" s="163"/>
      <c r="K105" s="163" t="s">
        <v>846</v>
      </c>
      <c r="L105" s="164" t="n">
        <v>12.7</v>
      </c>
      <c r="M105" s="160"/>
      <c r="N105" s="164" t="n">
        <v>6799.16</v>
      </c>
    </row>
    <row r="106" customFormat="false" ht="15" hidden="false" customHeight="false" outlineLevel="0" collapsed="false">
      <c r="A106" s="163" t="s">
        <v>843</v>
      </c>
      <c r="B106" s="163" t="s">
        <v>49</v>
      </c>
      <c r="C106" s="163"/>
      <c r="D106" s="163"/>
      <c r="E106" s="163"/>
      <c r="F106" s="163" t="s">
        <v>847</v>
      </c>
      <c r="G106" s="163" t="s">
        <v>848</v>
      </c>
      <c r="H106" s="163" t="s">
        <v>456</v>
      </c>
      <c r="I106" s="163" t="s">
        <v>457</v>
      </c>
      <c r="J106" s="163"/>
      <c r="K106" s="163" t="s">
        <v>849</v>
      </c>
      <c r="L106" s="164" t="n">
        <v>12.12</v>
      </c>
      <c r="M106" s="160"/>
      <c r="N106" s="164" t="n">
        <v>6811.28</v>
      </c>
    </row>
    <row r="107" customFormat="false" ht="15" hidden="false" customHeight="false" outlineLevel="0" collapsed="false">
      <c r="A107" s="163" t="s">
        <v>843</v>
      </c>
      <c r="B107" s="163" t="s">
        <v>49</v>
      </c>
      <c r="C107" s="163"/>
      <c r="D107" s="163"/>
      <c r="E107" s="163"/>
      <c r="F107" s="163" t="s">
        <v>850</v>
      </c>
      <c r="G107" s="163" t="s">
        <v>851</v>
      </c>
      <c r="H107" s="163" t="s">
        <v>456</v>
      </c>
      <c r="I107" s="163" t="s">
        <v>457</v>
      </c>
      <c r="J107" s="163"/>
      <c r="K107" s="163" t="s">
        <v>852</v>
      </c>
      <c r="L107" s="164" t="n">
        <v>48.17</v>
      </c>
      <c r="M107" s="160"/>
      <c r="N107" s="164" t="n">
        <v>6859.45</v>
      </c>
    </row>
    <row r="108" customFormat="false" ht="15" hidden="false" customHeight="false" outlineLevel="0" collapsed="false">
      <c r="A108" s="163" t="s">
        <v>843</v>
      </c>
      <c r="B108" s="163" t="s">
        <v>49</v>
      </c>
      <c r="C108" s="163"/>
      <c r="D108" s="163"/>
      <c r="E108" s="163"/>
      <c r="F108" s="163" t="s">
        <v>853</v>
      </c>
      <c r="G108" s="163" t="s">
        <v>854</v>
      </c>
      <c r="H108" s="163" t="s">
        <v>456</v>
      </c>
      <c r="I108" s="163" t="s">
        <v>457</v>
      </c>
      <c r="J108" s="163"/>
      <c r="K108" s="163" t="s">
        <v>855</v>
      </c>
      <c r="L108" s="164" t="n">
        <v>72.13</v>
      </c>
      <c r="M108" s="160"/>
      <c r="N108" s="164" t="n">
        <v>6931.58</v>
      </c>
    </row>
    <row r="109" customFormat="false" ht="15" hidden="false" customHeight="false" outlineLevel="0" collapsed="false">
      <c r="A109" s="163" t="s">
        <v>843</v>
      </c>
      <c r="B109" s="163" t="s">
        <v>49</v>
      </c>
      <c r="C109" s="163"/>
      <c r="D109" s="163"/>
      <c r="E109" s="163"/>
      <c r="F109" s="163" t="s">
        <v>856</v>
      </c>
      <c r="G109" s="163" t="s">
        <v>857</v>
      </c>
      <c r="H109" s="163" t="s">
        <v>456</v>
      </c>
      <c r="I109" s="163" t="s">
        <v>457</v>
      </c>
      <c r="J109" s="163"/>
      <c r="K109" s="163" t="s">
        <v>858</v>
      </c>
      <c r="L109" s="164" t="n">
        <v>3.78</v>
      </c>
      <c r="M109" s="160"/>
      <c r="N109" s="164" t="n">
        <v>6935.36</v>
      </c>
    </row>
    <row r="110" customFormat="false" ht="15" hidden="false" customHeight="false" outlineLevel="0" collapsed="false">
      <c r="A110" s="163" t="s">
        <v>843</v>
      </c>
      <c r="B110" s="163" t="s">
        <v>49</v>
      </c>
      <c r="C110" s="163"/>
      <c r="D110" s="163"/>
      <c r="E110" s="163"/>
      <c r="F110" s="163" t="s">
        <v>859</v>
      </c>
      <c r="G110" s="163" t="s">
        <v>860</v>
      </c>
      <c r="H110" s="163" t="s">
        <v>456</v>
      </c>
      <c r="I110" s="163" t="s">
        <v>457</v>
      </c>
      <c r="J110" s="163"/>
      <c r="K110" s="163" t="s">
        <v>861</v>
      </c>
      <c r="L110" s="164" t="n">
        <v>30.15</v>
      </c>
      <c r="M110" s="160"/>
      <c r="N110" s="164" t="n">
        <v>6965.51</v>
      </c>
    </row>
    <row r="111" customFormat="false" ht="15" hidden="false" customHeight="false" outlineLevel="0" collapsed="false">
      <c r="A111" s="163" t="s">
        <v>431</v>
      </c>
      <c r="B111" s="163" t="s">
        <v>49</v>
      </c>
      <c r="C111" s="163"/>
      <c r="D111" s="163"/>
      <c r="E111" s="163"/>
      <c r="F111" s="163" t="s">
        <v>862</v>
      </c>
      <c r="G111" s="163" t="s">
        <v>863</v>
      </c>
      <c r="H111" s="163" t="s">
        <v>444</v>
      </c>
      <c r="I111" s="163" t="s">
        <v>445</v>
      </c>
      <c r="J111" s="163"/>
      <c r="K111" s="163" t="s">
        <v>864</v>
      </c>
      <c r="L111" s="164" t="n">
        <v>1078</v>
      </c>
      <c r="M111" s="160"/>
      <c r="N111" s="164" t="n">
        <v>8043.51</v>
      </c>
    </row>
    <row r="112" customFormat="false" ht="15" hidden="false" customHeight="false" outlineLevel="0" collapsed="false">
      <c r="A112" s="163" t="s">
        <v>431</v>
      </c>
      <c r="B112" s="163" t="s">
        <v>49</v>
      </c>
      <c r="C112" s="163"/>
      <c r="D112" s="163"/>
      <c r="E112" s="163"/>
      <c r="F112" s="163" t="s">
        <v>865</v>
      </c>
      <c r="G112" s="163" t="s">
        <v>866</v>
      </c>
      <c r="H112" s="163" t="s">
        <v>444</v>
      </c>
      <c r="I112" s="163" t="s">
        <v>445</v>
      </c>
      <c r="J112" s="163"/>
      <c r="K112" s="163" t="s">
        <v>867</v>
      </c>
      <c r="L112" s="164" t="n">
        <v>19.71</v>
      </c>
      <c r="M112" s="160"/>
      <c r="N112" s="164" t="n">
        <v>8063.22</v>
      </c>
    </row>
    <row r="113" customFormat="false" ht="15" hidden="false" customHeight="false" outlineLevel="0" collapsed="false">
      <c r="A113" s="163" t="s">
        <v>431</v>
      </c>
      <c r="B113" s="163" t="s">
        <v>49</v>
      </c>
      <c r="C113" s="163"/>
      <c r="D113" s="163"/>
      <c r="E113" s="163"/>
      <c r="F113" s="163" t="s">
        <v>868</v>
      </c>
      <c r="G113" s="163" t="s">
        <v>869</v>
      </c>
      <c r="H113" s="163" t="s">
        <v>456</v>
      </c>
      <c r="I113" s="163" t="s">
        <v>457</v>
      </c>
      <c r="J113" s="163"/>
      <c r="K113" s="163" t="s">
        <v>870</v>
      </c>
      <c r="L113" s="164" t="n">
        <v>36.92</v>
      </c>
      <c r="M113" s="160"/>
      <c r="N113" s="164" t="n">
        <v>8100.14</v>
      </c>
    </row>
    <row r="114" customFormat="false" ht="15" hidden="false" customHeight="false" outlineLevel="0" collapsed="false">
      <c r="A114" s="163" t="s">
        <v>871</v>
      </c>
      <c r="B114" s="163" t="s">
        <v>49</v>
      </c>
      <c r="C114" s="163"/>
      <c r="D114" s="163"/>
      <c r="E114" s="163"/>
      <c r="F114" s="163" t="s">
        <v>872</v>
      </c>
      <c r="G114" s="163" t="s">
        <v>873</v>
      </c>
      <c r="H114" s="163" t="s">
        <v>229</v>
      </c>
      <c r="I114" s="163" t="s">
        <v>230</v>
      </c>
      <c r="J114" s="163"/>
      <c r="K114" s="163" t="s">
        <v>874</v>
      </c>
      <c r="L114" s="164" t="n">
        <v>13.83</v>
      </c>
      <c r="M114" s="160"/>
      <c r="N114" s="164" t="n">
        <v>8113.97</v>
      </c>
    </row>
    <row r="115" customFormat="false" ht="15" hidden="false" customHeight="false" outlineLevel="0" collapsed="false">
      <c r="A115" s="163" t="s">
        <v>875</v>
      </c>
      <c r="B115" s="163" t="s">
        <v>49</v>
      </c>
      <c r="C115" s="163"/>
      <c r="D115" s="163"/>
      <c r="E115" s="163"/>
      <c r="F115" s="163" t="s">
        <v>876</v>
      </c>
      <c r="G115" s="163" t="s">
        <v>877</v>
      </c>
      <c r="H115" s="163" t="s">
        <v>456</v>
      </c>
      <c r="I115" s="163" t="s">
        <v>457</v>
      </c>
      <c r="J115" s="163"/>
      <c r="K115" s="163" t="s">
        <v>878</v>
      </c>
      <c r="L115" s="164" t="n">
        <v>7.11</v>
      </c>
      <c r="M115" s="160"/>
      <c r="N115" s="164" t="n">
        <v>8121.08</v>
      </c>
    </row>
    <row r="116" customFormat="false" ht="15" hidden="false" customHeight="false" outlineLevel="0" collapsed="false">
      <c r="A116" s="163" t="s">
        <v>875</v>
      </c>
      <c r="B116" s="163" t="s">
        <v>49</v>
      </c>
      <c r="C116" s="163"/>
      <c r="D116" s="163"/>
      <c r="E116" s="163"/>
      <c r="F116" s="163" t="s">
        <v>879</v>
      </c>
      <c r="G116" s="163" t="s">
        <v>880</v>
      </c>
      <c r="H116" s="163" t="s">
        <v>456</v>
      </c>
      <c r="I116" s="163" t="s">
        <v>457</v>
      </c>
      <c r="J116" s="163"/>
      <c r="K116" s="163" t="s">
        <v>881</v>
      </c>
      <c r="L116" s="164" t="n">
        <v>20.78</v>
      </c>
      <c r="M116" s="160"/>
      <c r="N116" s="164" t="n">
        <v>8141.86</v>
      </c>
    </row>
    <row r="117" customFormat="false" ht="15" hidden="false" customHeight="false" outlineLevel="0" collapsed="false">
      <c r="A117" s="163" t="s">
        <v>875</v>
      </c>
      <c r="B117" s="163" t="s">
        <v>49</v>
      </c>
      <c r="C117" s="163"/>
      <c r="D117" s="163"/>
      <c r="E117" s="163"/>
      <c r="F117" s="163" t="s">
        <v>882</v>
      </c>
      <c r="G117" s="163" t="s">
        <v>883</v>
      </c>
      <c r="H117" s="163" t="s">
        <v>229</v>
      </c>
      <c r="I117" s="163" t="s">
        <v>230</v>
      </c>
      <c r="J117" s="163"/>
      <c r="K117" s="163" t="s">
        <v>884</v>
      </c>
      <c r="L117" s="164" t="n">
        <v>9.52</v>
      </c>
      <c r="M117" s="160"/>
      <c r="N117" s="164" t="n">
        <v>8151.38</v>
      </c>
    </row>
  </sheetData>
  <mergeCells count="3">
    <mergeCell ref="A1:M1"/>
    <mergeCell ref="A2:M2"/>
    <mergeCell ref="A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>Home</cp:lastModifiedBy>
  <dcterms:modified xsi:type="dcterms:W3CDTF">2021-03-18T19:38:03Z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