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Movimientos" sheetId="2" state="visible" r:id="rId3"/>
    <sheet name="Reavalú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<sst xmlns="http://schemas.openxmlformats.org/spreadsheetml/2006/main" count="280" uniqueCount="142">
  <si>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</si>
  <si>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</si>
  <si>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</si>
  <si>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</si>
  <si>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</si>
  <si>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</si>
  <si>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</si>
  <si>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</si>
  <si>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Activos no Corrientes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</si>
  <si>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</si>
  <si>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</si>
  <si>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</si>
  <si>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</si>
  <si>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</si>
  <si>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</si>
  <si>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</si>
  <si>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</si>
  <si>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</si>
  <si>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</si>
  <si>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</si>
  <si>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 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</si>
  <si>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</si>
  <si>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</si>
  <si>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</si>
  <si>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</si>
  <si>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</si>
  <si>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Propiedades y equipos, neto</t>
  </si>
  <si>
    <t xml:space="preserve">1.2.1.5</t>
  </si>
  <si>
    <t xml:space="preserve">MUEBLES Y ENSERES</t>
  </si>
  <si>
    <t xml:space="preserve">MOVIMIENTOS</t>
  </si>
  <si>
    <t xml:space="preserve">1.2.1.7</t>
  </si>
  <si>
    <t xml:space="preserve">Equipos de computación</t>
  </si>
  <si>
    <t xml:space="preserve">EQUIPOS DE COMPUTACION</t>
  </si>
  <si>
    <t xml:space="preserve">1.2.1.4</t>
  </si>
  <si>
    <t xml:space="preserve">INSTALACIONES</t>
  </si>
  <si>
    <t xml:space="preserve">1.2.1.8</t>
  </si>
  <si>
    <t xml:space="preserve">Vehículos</t>
  </si>
  <si>
    <t xml:space="preserve">VEHICULOS</t>
  </si>
  <si>
    <t xml:space="preserve">1.2.1.9</t>
  </si>
  <si>
    <t xml:space="preserve">OTROS ACTIVOS</t>
  </si>
  <si>
    <t xml:space="preserve">DESARROLLO SOFTWARE CONTIFICO</t>
  </si>
  <si>
    <t xml:space="preserve">1.2.1.10</t>
  </si>
  <si>
    <t xml:space="preserve">Equipos y Acc. de Proyección</t>
  </si>
  <si>
    <t xml:space="preserve">1.2.1.11</t>
  </si>
  <si>
    <t xml:space="preserve">(-) Depreciación Acumulada Propiedades, Planta y Equipo</t>
  </si>
  <si>
    <t xml:space="preserve">CALCULO DE DEPRECIACIÓN</t>
  </si>
  <si>
    <t xml:space="preserve">DEPRECIACION ACUMULADA</t>
  </si>
  <si>
    <t xml:space="preserve">Total</t>
  </si>
  <si>
    <t xml:space="preserve">Saldo al</t>
  </si>
  <si>
    <t xml:space="preserve">Nota a los estados financieros:</t>
  </si>
  <si>
    <t xml:space="preserve">Muebles y enseres</t>
  </si>
  <si>
    <t xml:space="preserve">Equipos de proyección</t>
  </si>
  <si>
    <t xml:space="preserve">Otros, principalmente instalaciones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</si>
  <si>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</si>
  <si>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</si>
  <si>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</si>
  <si>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</si>
  <si>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</si>
  <si>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</si>
  <si>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</si>
  <si>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VISACOM S.A.</t>
  </si>
  <si>
    <t xml:space="preserve">ACTIVOS FIJOS AL 31 DE DICIEMBRE 2020</t>
  </si>
  <si>
    <t xml:space="preserve">A   C   T   I   V   O   S - C O S T O   DE  A D Q U I S I C I O N</t>
  </si>
  <si>
    <t xml:space="preserve">US$</t>
  </si>
  <si>
    <t xml:space="preserve">CONCEPTO</t>
  </si>
  <si>
    <t xml:space="preserve">COSTO ADQ.</t>
  </si>
  <si>
    <t xml:space="preserve"> </t>
  </si>
  <si>
    <t xml:space="preserve">RETIRO, BAJAS</t>
  </si>
  <si>
    <t xml:space="preserve">REAVALUO</t>
  </si>
  <si>
    <t xml:space="preserve">GASTO depr.</t>
  </si>
  <si>
    <t xml:space="preserve">SALDO AL</t>
  </si>
  <si>
    <t xml:space="preserve">ADQUISICION</t>
  </si>
  <si>
    <t xml:space="preserve">VENTAS</t>
  </si>
  <si>
    <t xml:space="preserve">AÑO 2020</t>
  </si>
  <si>
    <t xml:space="preserve">EQUIPOS DE COMPUTACIÓN Y SOFTWARE</t>
  </si>
  <si>
    <t xml:space="preserve">EQUIPOS Y ACCESORIOS DE PROYECCION</t>
  </si>
  <si>
    <t xml:space="preserve">VEHÍCULOS</t>
  </si>
  <si>
    <t xml:space="preserve">INSTALACIONES </t>
  </si>
  <si>
    <t xml:space="preserve">DEP. ACUMULADA</t>
  </si>
  <si>
    <t xml:space="preserve">D   E   P   R   E   C   I   A   C   I   O   N         A  C  U  M  U  L  A  D  A</t>
  </si>
  <si>
    <t xml:space="preserve">SALDO DEP.ACU</t>
  </si>
  <si>
    <t xml:space="preserve">DEPRECIAC.</t>
  </si>
  <si>
    <t xml:space="preserve">AJUSTES</t>
  </si>
  <si>
    <t xml:space="preserve">ENE A DIC/20</t>
  </si>
  <si>
    <t xml:space="preserve">EQUIPOS DE COMPUTACIÓN</t>
  </si>
  <si>
    <t xml:space="preserve">TOTAL DEPRECIACION ACUM.A.FIJOS</t>
  </si>
  <si>
    <t xml:space="preserve">N E T O   EN  L I B R O S</t>
  </si>
  <si>
    <t xml:space="preserve">DEPREC.ACUM</t>
  </si>
  <si>
    <t xml:space="preserve">NETO</t>
  </si>
  <si>
    <t xml:space="preserve">VEHICULOS </t>
  </si>
  <si>
    <t xml:space="preserve"> AL 31 diciembre del 2020 -antes de reavaluo</t>
  </si>
  <si>
    <t xml:space="preserve">fecha</t>
  </si>
  <si>
    <t xml:space="preserve">Descripcion</t>
  </si>
  <si>
    <t xml:space="preserve">Motor</t>
  </si>
  <si>
    <t xml:space="preserve">Placa</t>
  </si>
  <si>
    <t xml:space="preserve">Costo.Adq.</t>
  </si>
  <si>
    <t xml:space="preserve">Deprec.Acum</t>
  </si>
  <si>
    <t xml:space="preserve">Valor en libros</t>
  </si>
  <si>
    <t xml:space="preserve">NISSAN XTRAIL  XTREME 2.5  4X2</t>
  </si>
  <si>
    <t xml:space="preserve">QR25544720B</t>
  </si>
  <si>
    <t xml:space="preserve">GSH1169</t>
  </si>
  <si>
    <t xml:space="preserve">FORD ESCAPE  S AC 2.5  TA 4P</t>
  </si>
  <si>
    <t xml:space="preserve">EUB35500</t>
  </si>
  <si>
    <t xml:space="preserve">GSK6612</t>
  </si>
  <si>
    <t xml:space="preserve">NISSAN XTRAIL SENSE  CVT 2.5  4X2</t>
  </si>
  <si>
    <t xml:space="preserve">QR25415431L</t>
  </si>
  <si>
    <t xml:space="preserve">GSP7419</t>
  </si>
  <si>
    <t xml:space="preserve">FURGONETA VAN N300 1.2 5P N300 MAX CARGO</t>
  </si>
  <si>
    <t xml:space="preserve">LAQUE80720757</t>
  </si>
  <si>
    <t xml:space="preserve">GSN9327</t>
  </si>
  <si>
    <t xml:space="preserve"> AL 31 diciembre del 2020 - con reavaluo</t>
  </si>
  <si>
    <t xml:space="preserve">AJUSTE COSTO REAVALUO</t>
  </si>
  <si>
    <t xml:space="preserve">DEPRECIACION</t>
  </si>
  <si>
    <t xml:space="preserve">Valor </t>
  </si>
  <si>
    <t xml:space="preserve">(-)</t>
  </si>
  <si>
    <t xml:space="preserve">(+)</t>
  </si>
  <si>
    <t xml:space="preserve">Costo.Reval</t>
  </si>
  <si>
    <t xml:space="preserve">Aj.Deprc x Reav</t>
  </si>
  <si>
    <t xml:space="preserve">Total Dep.Acum</t>
  </si>
  <si>
    <t xml:space="preserve">en Libros</t>
  </si>
  <si>
    <t xml:space="preserve">C  A  L  C  U  L  O       D E      R  E  A  V  A  L  U  O</t>
  </si>
  <si>
    <t xml:space="preserve"> AL 31 diciembre del 2020</t>
  </si>
  <si>
    <t xml:space="preserve">(METODO ELIMINACION)</t>
  </si>
  <si>
    <t xml:space="preserve">us$</t>
  </si>
  <si>
    <t xml:space="preserve">Costo historico</t>
  </si>
  <si>
    <t xml:space="preserve">Depreciacion acumulada</t>
  </si>
  <si>
    <t xml:space="preserve">Reavaluo</t>
  </si>
  <si>
    <t xml:space="preserve">Saldo en libros</t>
  </si>
  <si>
    <t xml:space="preserve">Saldo</t>
  </si>
  <si>
    <t xml:space="preserve">Deprec.Acumulada de vehiculos</t>
  </si>
  <si>
    <t xml:space="preserve">Vehiculos</t>
  </si>
  <si>
    <t xml:space="preserve">Reavaluo del vehiculo Ford Escape GSK6612</t>
  </si>
  <si>
    <t xml:space="preserve">xxx-xxx</t>
  </si>
  <si>
    <t xml:space="preserve">3.1.5.2</t>
  </si>
  <si>
    <t xml:space="preserve">Superavit por Reavaluo</t>
  </si>
  <si>
    <t xml:space="preserve">Reavaluo del vehiculo Nissan XtrailGSP7419</t>
  </si>
  <si>
    <t xml:space="preserve">     Dep.Acum.Vehiculos</t>
  </si>
  <si>
    <t xml:space="preserve">                   Vehiculos</t>
  </si>
  <si>
    <t xml:space="preserve">sdo 2019</t>
  </si>
  <si>
    <t xml:space="preserve">sdo.2019</t>
  </si>
  <si>
    <t xml:space="preserve">sdo.2020</t>
  </si>
  <si>
    <t xml:space="preserve">       Superavit x Revaloriz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</si>
</sst>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#,##0.00"/>
    <numFmt numFmtId="175" formatCode="[$-409]d\-mmm\-yy;@"/>
  </numFmts>
  <fonts count="3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8"/>
      <name val="Arial Unicode MS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color rgb="FF000000"/>
      <name val="Arial Narrow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0000"/>
      <name val="Arial Narrow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9"/>
      <color rgb="FF000000"/>
      <name val="Arial Narrow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0"/>
      <color rgb="FF000000"/>
      <name val="Arial Narrow"/>
      <family val="2"/>
      <charset val="1"/>
    </font>
    <font>
      <i val="true"/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67171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  <fill>
      <patternFill patternType="solid">
        <fgColor rgb="FF767171"/>
        <bgColor rgb="FF80808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double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21" fillId="11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11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4" fontId="2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3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2" fillId="0" borderId="9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right" vertical="top" textRotation="0" wrapText="false" indent="0" shrinkToFit="false"/>
      <protection locked="false" hidden="false"/>
    </xf>
    <xf numFmtId="16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3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3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4" activeCellId="0" sqref="I4"/>
    </sheetView>
  </sheetViews>
  <sheetFormatPr defaultColWidth="10.4921875" defaultRowHeight="12.7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42.87"/>
    <col collapsed="false" customWidth="true" hidden="false" outlineLevel="0" max="3" min="3" style="1" width="12.16"/>
    <col collapsed="false" customWidth="true" hidden="false" outlineLevel="0" max="7" min="4" style="1" width="9.88"/>
    <col collapsed="false" customWidth="true" hidden="false" outlineLevel="0" max="8" min="8" style="1" width="8.39"/>
    <col collapsed="false" customWidth="true" hidden="false" outlineLevel="0" max="9" min="9" style="1" width="31.25"/>
    <col collapsed="false" customWidth="true" hidden="false" outlineLevel="0" max="11" min="10" style="1" width="9.61"/>
    <col collapsed="false" customWidth="true" hidden="false" outlineLevel="0" max="12" min="12" style="2" width="12.25"/>
    <col collapsed="false" customWidth="true" hidden="false" outlineLevel="0" max="13" min="13" style="1" width="8.5"/>
    <col collapsed="false" customWidth="false" hidden="false" outlineLevel="0" max="1024" min="14" style="1" width="10.5"/>
  </cols>
  <sheetData>
    <row r="1" s="7" customFormat="true" ht="20.2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5601</v>
      </c>
      <c r="K1" s="6"/>
    </row>
    <row r="2" s="7" customFormat="true" ht="12.75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</row>
    <row r="3" s="7" customFormat="true" ht="12.75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</row>
    <row r="4" s="7" customFormat="true" ht="12.75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</row>
    <row r="5" s="7" customFormat="true" ht="12.75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</row>
    <row r="6" s="11" customFormat="true" ht="12.75" hidden="false" customHeight="false" outlineLevel="0" collapsed="false">
      <c r="L6" s="12"/>
    </row>
    <row r="7" s="11" customFormat="true" ht="39.75" hidden="false" customHeight="true" outlineLevel="0" collapsed="false">
      <c r="A7" s="13" t="s">
        <v>16</v>
      </c>
      <c r="B7" s="14" t="s">
        <v>17</v>
      </c>
      <c r="C7" s="14" t="s">
        <v>18</v>
      </c>
      <c r="D7" s="15" t="s">
        <v>19</v>
      </c>
      <c r="E7" s="16" t="s">
        <v>20</v>
      </c>
      <c r="F7" s="16"/>
      <c r="G7" s="16" t="s">
        <v>21</v>
      </c>
      <c r="H7" s="13" t="s">
        <v>16</v>
      </c>
      <c r="I7" s="14" t="s">
        <v>17</v>
      </c>
      <c r="J7" s="15" t="s">
        <v>21</v>
      </c>
      <c r="K7" s="14" t="s">
        <v>22</v>
      </c>
    </row>
    <row r="8" s="11" customFormat="true" ht="12.75" hidden="false" customHeight="false" outlineLevel="0" collapsed="false">
      <c r="A8" s="13"/>
      <c r="B8" s="14"/>
      <c r="C8" s="14"/>
      <c r="D8" s="17" t="n">
        <v>44073</v>
      </c>
      <c r="E8" s="17" t="s">
        <v>23</v>
      </c>
      <c r="F8" s="17" t="s">
        <v>24</v>
      </c>
      <c r="G8" s="18" t="n">
        <v>44196</v>
      </c>
      <c r="H8" s="13"/>
      <c r="I8" s="14"/>
      <c r="J8" s="17" t="n">
        <v>43830</v>
      </c>
      <c r="K8" s="14" t="s">
        <v>25</v>
      </c>
    </row>
    <row r="9" s="7" customFormat="true" ht="12.75" hidden="false" customHeight="false" outlineLevel="0" collapsed="false">
      <c r="A9" s="19"/>
      <c r="B9" s="20"/>
      <c r="C9" s="21"/>
      <c r="D9" s="22"/>
      <c r="E9" s="23"/>
      <c r="F9" s="24"/>
      <c r="G9" s="25"/>
      <c r="H9" s="26"/>
      <c r="I9" s="27"/>
      <c r="J9" s="28"/>
      <c r="K9" s="29"/>
    </row>
    <row r="10" s="7" customFormat="true" ht="12.75" hidden="false" customHeight="false" outlineLevel="0" collapsed="false">
      <c r="A10" s="30"/>
      <c r="B10" s="31" t="s">
        <v>26</v>
      </c>
      <c r="C10" s="21"/>
      <c r="D10" s="21"/>
      <c r="E10" s="32"/>
      <c r="F10" s="33"/>
      <c r="G10" s="34"/>
      <c r="H10" s="35"/>
      <c r="I10" s="31" t="s">
        <v>26</v>
      </c>
      <c r="J10" s="21"/>
      <c r="K10" s="29"/>
    </row>
    <row r="11" s="7" customFormat="true" ht="12.8" hidden="false" customHeight="true" outlineLevel="0" collapsed="false">
      <c r="A11" s="36" t="s">
        <v>27</v>
      </c>
      <c r="B11" s="37" t="s">
        <v>28</v>
      </c>
      <c r="C11" s="38" t="s">
        <v>29</v>
      </c>
      <c r="D11" s="21" t="n">
        <v>51678</v>
      </c>
      <c r="E11" s="32" t="n">
        <v>0</v>
      </c>
      <c r="F11" s="33" t="n">
        <v>0</v>
      </c>
      <c r="G11" s="34" t="n">
        <f aca="false">D11+E11-F11</f>
        <v>51678</v>
      </c>
      <c r="H11" s="35" t="s">
        <v>27</v>
      </c>
      <c r="I11" s="39" t="s">
        <v>28</v>
      </c>
      <c r="J11" s="21" t="n">
        <v>51144</v>
      </c>
      <c r="K11" s="29" t="n">
        <f aca="false">G11-J11</f>
        <v>534</v>
      </c>
    </row>
    <row r="12" s="7" customFormat="true" ht="12.8" hidden="false" customHeight="false" outlineLevel="0" collapsed="false">
      <c r="A12" s="40" t="s">
        <v>30</v>
      </c>
      <c r="B12" s="37" t="s">
        <v>31</v>
      </c>
      <c r="C12" s="38"/>
      <c r="D12" s="21" t="n">
        <v>80376</v>
      </c>
      <c r="E12" s="32" t="n">
        <v>0</v>
      </c>
      <c r="F12" s="33" t="n">
        <v>0</v>
      </c>
      <c r="G12" s="34" t="n">
        <f aca="false">D12+E12-F12</f>
        <v>80376</v>
      </c>
      <c r="H12" s="41" t="s">
        <v>30</v>
      </c>
      <c r="I12" s="42" t="s">
        <v>32</v>
      </c>
      <c r="J12" s="43" t="n">
        <v>80376</v>
      </c>
      <c r="K12" s="29" t="n">
        <f aca="false">G12-J12</f>
        <v>0</v>
      </c>
    </row>
    <row r="13" s="7" customFormat="true" ht="12.8" hidden="false" customHeight="false" outlineLevel="0" collapsed="false">
      <c r="A13" s="42" t="s">
        <v>33</v>
      </c>
      <c r="B13" s="37" t="s">
        <v>34</v>
      </c>
      <c r="C13" s="38"/>
      <c r="D13" s="21" t="n">
        <v>3197</v>
      </c>
      <c r="E13" s="32" t="n">
        <v>0</v>
      </c>
      <c r="F13" s="33" t="n">
        <v>0</v>
      </c>
      <c r="G13" s="34" t="n">
        <f aca="false">D13+E13-F13</f>
        <v>3197</v>
      </c>
      <c r="H13" s="44" t="s">
        <v>33</v>
      </c>
      <c r="I13" s="45" t="s">
        <v>34</v>
      </c>
      <c r="J13" s="43" t="n">
        <v>3197</v>
      </c>
      <c r="K13" s="29" t="n">
        <f aca="false">G13-J13</f>
        <v>0</v>
      </c>
    </row>
    <row r="14" s="46" customFormat="true" ht="12.8" hidden="false" customHeight="false" outlineLevel="0" collapsed="false">
      <c r="A14" s="42" t="s">
        <v>35</v>
      </c>
      <c r="B14" s="37" t="s">
        <v>36</v>
      </c>
      <c r="C14" s="38"/>
      <c r="D14" s="21" t="n">
        <v>123623</v>
      </c>
      <c r="E14" s="32" t="n">
        <v>38680.53</v>
      </c>
      <c r="F14" s="33" t="n">
        <v>65875.18</v>
      </c>
      <c r="G14" s="34" t="n">
        <f aca="false">D14+E14-F14</f>
        <v>96428.35</v>
      </c>
      <c r="H14" s="42" t="s">
        <v>35</v>
      </c>
      <c r="I14" s="42" t="s">
        <v>37</v>
      </c>
      <c r="J14" s="21" t="n">
        <v>123623</v>
      </c>
      <c r="K14" s="29" t="n">
        <f aca="false">G14-J14</f>
        <v>-27194.65</v>
      </c>
    </row>
    <row r="15" s="7" customFormat="true" ht="12.8" hidden="false" customHeight="false" outlineLevel="0" collapsed="false">
      <c r="A15" s="42" t="s">
        <v>38</v>
      </c>
      <c r="B15" s="47" t="s">
        <v>39</v>
      </c>
      <c r="C15" s="38"/>
      <c r="D15" s="21" t="n">
        <v>3865</v>
      </c>
      <c r="E15" s="32" t="n">
        <v>0</v>
      </c>
      <c r="F15" s="33" t="n">
        <v>0</v>
      </c>
      <c r="G15" s="34" t="n">
        <f aca="false">D15+E15-F15</f>
        <v>3865</v>
      </c>
      <c r="H15" s="41" t="s">
        <v>38</v>
      </c>
      <c r="I15" s="48" t="s">
        <v>39</v>
      </c>
      <c r="J15" s="43" t="n">
        <v>535</v>
      </c>
      <c r="K15" s="29" t="n">
        <f aca="false">G15-J15</f>
        <v>3330</v>
      </c>
    </row>
    <row r="16" s="7" customFormat="true" ht="12.8" hidden="false" customHeight="false" outlineLevel="0" collapsed="false">
      <c r="A16" s="42"/>
      <c r="B16" s="48"/>
      <c r="C16" s="38"/>
      <c r="D16" s="21" t="n">
        <v>0</v>
      </c>
      <c r="E16" s="32" t="n">
        <v>0</v>
      </c>
      <c r="F16" s="33" t="n">
        <v>0</v>
      </c>
      <c r="G16" s="34" t="n">
        <f aca="false">D16+E16-F16</f>
        <v>0</v>
      </c>
      <c r="H16" s="41" t="s">
        <v>38</v>
      </c>
      <c r="I16" s="48" t="s">
        <v>40</v>
      </c>
      <c r="J16" s="49" t="n">
        <v>3865</v>
      </c>
      <c r="K16" s="29" t="n">
        <f aca="false">G16-J16</f>
        <v>-3865</v>
      </c>
    </row>
    <row r="17" s="7" customFormat="true" ht="12.75" hidden="false" customHeight="false" outlineLevel="0" collapsed="false">
      <c r="A17" s="50" t="s">
        <v>41</v>
      </c>
      <c r="B17" s="51" t="s">
        <v>42</v>
      </c>
      <c r="C17" s="21"/>
      <c r="D17" s="52" t="n">
        <v>36914</v>
      </c>
      <c r="E17" s="32" t="n">
        <v>0</v>
      </c>
      <c r="F17" s="33" t="n">
        <v>0</v>
      </c>
      <c r="G17" s="34" t="n">
        <f aca="false">D17+E17-F17</f>
        <v>36914</v>
      </c>
      <c r="H17" s="41"/>
      <c r="I17" s="51"/>
      <c r="J17" s="53" t="n">
        <v>0</v>
      </c>
      <c r="K17" s="29" t="n">
        <f aca="false">G17-J17</f>
        <v>36914</v>
      </c>
    </row>
    <row r="18" s="63" customFormat="true" ht="35.05" hidden="false" customHeight="false" outlineLevel="0" collapsed="false">
      <c r="A18" s="54" t="s">
        <v>43</v>
      </c>
      <c r="B18" s="55" t="s">
        <v>44</v>
      </c>
      <c r="C18" s="56" t="s">
        <v>45</v>
      </c>
      <c r="D18" s="57" t="n">
        <v>-233475</v>
      </c>
      <c r="E18" s="57" t="n">
        <v>65875.18</v>
      </c>
      <c r="F18" s="58" t="n">
        <v>4175.08</v>
      </c>
      <c r="G18" s="59" t="n">
        <f aca="false">D18+E18-F18</f>
        <v>-171774.9</v>
      </c>
      <c r="H18" s="60" t="s">
        <v>43</v>
      </c>
      <c r="I18" s="61" t="s">
        <v>46</v>
      </c>
      <c r="J18" s="57" t="n">
        <v>-222186</v>
      </c>
      <c r="K18" s="62" t="n">
        <f aca="false">G18-J18</f>
        <v>50411.1</v>
      </c>
    </row>
    <row r="19" s="7" customFormat="true" ht="12.75" hidden="false" customHeight="false" outlineLevel="0" collapsed="false">
      <c r="A19" s="50"/>
      <c r="B19" s="51"/>
      <c r="C19" s="21"/>
      <c r="D19" s="53" t="n">
        <v>0</v>
      </c>
      <c r="E19" s="32" t="n">
        <v>0</v>
      </c>
      <c r="F19" s="33" t="n">
        <v>0</v>
      </c>
      <c r="G19" s="34" t="n">
        <f aca="false">D19+E19-F19</f>
        <v>0</v>
      </c>
      <c r="H19" s="64"/>
      <c r="I19" s="65"/>
      <c r="J19" s="53" t="n">
        <v>0</v>
      </c>
      <c r="K19" s="29" t="n">
        <f aca="false">G19-J19</f>
        <v>0</v>
      </c>
    </row>
    <row r="20" s="7" customFormat="true" ht="12.75" hidden="false" customHeight="false" outlineLevel="0" collapsed="false">
      <c r="A20" s="66"/>
      <c r="B20" s="67"/>
      <c r="C20" s="21"/>
      <c r="D20" s="34" t="n">
        <v>0</v>
      </c>
      <c r="E20" s="32" t="n">
        <v>0</v>
      </c>
      <c r="F20" s="33" t="n">
        <v>0</v>
      </c>
      <c r="G20" s="68" t="n">
        <f aca="false">D20+E20-F20</f>
        <v>0</v>
      </c>
      <c r="H20" s="69"/>
      <c r="I20" s="70"/>
      <c r="J20" s="34" t="n">
        <v>0</v>
      </c>
      <c r="K20" s="29" t="n">
        <f aca="false">G20-J20</f>
        <v>0</v>
      </c>
    </row>
    <row r="21" s="76" customFormat="true" ht="18.75" hidden="false" customHeight="true" outlineLevel="0" collapsed="false">
      <c r="A21" s="71"/>
      <c r="B21" s="72" t="s">
        <v>47</v>
      </c>
      <c r="C21" s="72"/>
      <c r="D21" s="73" t="n">
        <f aca="false">SUM(D9:D19)</f>
        <v>66178</v>
      </c>
      <c r="E21" s="73" t="n">
        <f aca="false">SUM(E9:E19)</f>
        <v>104555.71</v>
      </c>
      <c r="F21" s="73" t="n">
        <f aca="false">SUM(F9:F19)</f>
        <v>70050.26</v>
      </c>
      <c r="G21" s="74" t="n">
        <f aca="false">SUM(G9:G19)</f>
        <v>100683.45</v>
      </c>
      <c r="H21" s="71"/>
      <c r="I21" s="71"/>
      <c r="J21" s="73" t="n">
        <f aca="false">SUM(J9:J19)</f>
        <v>40554</v>
      </c>
      <c r="K21" s="75" t="n">
        <f aca="false">SUM(K9:K19)</f>
        <v>60129.45</v>
      </c>
    </row>
    <row r="22" customFormat="false" ht="13.5" hidden="false" customHeight="false" outlineLevel="0" collapsed="false"/>
    <row r="24" customFormat="false" ht="12.75" hidden="false" customHeight="false" outlineLevel="0" collapsed="false">
      <c r="B24" s="77"/>
      <c r="C24" s="77"/>
      <c r="D24" s="78" t="s">
        <v>48</v>
      </c>
      <c r="E24" s="79" t="s">
        <v>48</v>
      </c>
    </row>
    <row r="25" customFormat="false" ht="12.75" hidden="false" customHeight="false" outlineLevel="0" collapsed="false">
      <c r="B25" s="80" t="s">
        <v>49</v>
      </c>
      <c r="C25" s="81"/>
      <c r="D25" s="82" t="n">
        <v>44196</v>
      </c>
      <c r="E25" s="82" t="n">
        <v>43830</v>
      </c>
    </row>
    <row r="26" customFormat="false" ht="12.75" hidden="false" customHeight="false" outlineLevel="0" collapsed="false">
      <c r="B26" s="83"/>
      <c r="C26" s="83"/>
      <c r="D26" s="84"/>
      <c r="E26" s="85"/>
    </row>
    <row r="27" customFormat="false" ht="12.75" hidden="false" customHeight="false" outlineLevel="0" collapsed="false">
      <c r="B27" s="86" t="s">
        <v>50</v>
      </c>
      <c r="C27" s="87"/>
      <c r="D27" s="88" t="n">
        <f aca="false">G11</f>
        <v>51678</v>
      </c>
      <c r="E27" s="88" t="n">
        <f aca="false">J11</f>
        <v>51144</v>
      </c>
      <c r="F27" s="89"/>
    </row>
    <row r="28" customFormat="false" ht="12.75" hidden="false" customHeight="false" outlineLevel="0" collapsed="false">
      <c r="B28" s="86" t="s">
        <v>36</v>
      </c>
      <c r="C28" s="87"/>
      <c r="D28" s="88" t="n">
        <f aca="false">G14</f>
        <v>96428.35</v>
      </c>
      <c r="E28" s="88" t="n">
        <f aca="false">J14</f>
        <v>123623</v>
      </c>
    </row>
    <row r="29" customFormat="false" ht="12.75" hidden="false" customHeight="false" outlineLevel="0" collapsed="false">
      <c r="B29" s="86" t="s">
        <v>31</v>
      </c>
      <c r="C29" s="87"/>
      <c r="D29" s="88" t="n">
        <f aca="false">G12</f>
        <v>80376</v>
      </c>
      <c r="E29" s="88" t="n">
        <f aca="false">J12</f>
        <v>80376</v>
      </c>
    </row>
    <row r="30" customFormat="false" ht="12.75" hidden="false" customHeight="false" outlineLevel="0" collapsed="false">
      <c r="B30" s="86" t="s">
        <v>51</v>
      </c>
      <c r="C30" s="87"/>
      <c r="D30" s="88" t="n">
        <f aca="false">G17</f>
        <v>36914</v>
      </c>
      <c r="E30" s="88" t="n">
        <v>0</v>
      </c>
    </row>
    <row r="31" customFormat="false" ht="12.75" hidden="false" customHeight="false" outlineLevel="0" collapsed="false">
      <c r="B31" s="90" t="s">
        <v>52</v>
      </c>
      <c r="C31" s="90"/>
      <c r="D31" s="88" t="n">
        <f aca="false">G13+G15</f>
        <v>7062</v>
      </c>
      <c r="E31" s="88" t="n">
        <f aca="false">J13+J15+J16</f>
        <v>7597</v>
      </c>
    </row>
    <row r="32" customFormat="false" ht="13.5" hidden="false" customHeight="false" outlineLevel="0" collapsed="false">
      <c r="B32" s="91"/>
      <c r="C32" s="92"/>
      <c r="D32" s="93"/>
      <c r="E32" s="94"/>
    </row>
    <row r="33" customFormat="false" ht="13.5" hidden="false" customHeight="false" outlineLevel="0" collapsed="false">
      <c r="B33" s="81" t="s">
        <v>47</v>
      </c>
      <c r="C33" s="81"/>
      <c r="D33" s="95" t="n">
        <f aca="false">SUM(D27:D31)</f>
        <v>272458.35</v>
      </c>
      <c r="E33" s="96" t="n">
        <f aca="false">SUM(E27:E31)</f>
        <v>262740</v>
      </c>
    </row>
    <row r="34" customFormat="false" ht="13.5" hidden="false" customHeight="false" outlineLevel="0" collapsed="false">
      <c r="B34" s="97" t="s">
        <v>44</v>
      </c>
      <c r="C34" s="97"/>
      <c r="D34" s="93" t="n">
        <f aca="false">G18</f>
        <v>-171774.9</v>
      </c>
      <c r="E34" s="94" t="n">
        <f aca="false">J18</f>
        <v>-222186</v>
      </c>
    </row>
    <row r="35" customFormat="false" ht="13.5" hidden="false" customHeight="false" outlineLevel="0" collapsed="false">
      <c r="B35" s="98" t="s">
        <v>47</v>
      </c>
      <c r="C35" s="98"/>
      <c r="D35" s="99" t="n">
        <f aca="false">D33+D34</f>
        <v>100683.45</v>
      </c>
      <c r="E35" s="99" t="n">
        <f aca="false">E33+E34</f>
        <v>40554</v>
      </c>
    </row>
    <row r="40" customFormat="false" ht="12.75" hidden="false" customHeight="false" outlineLevel="0" collapsed="false">
      <c r="A40" s="100" t="s">
        <v>53</v>
      </c>
      <c r="B40" s="101"/>
      <c r="C40" s="101"/>
      <c r="D40" s="101"/>
      <c r="E40" s="101"/>
      <c r="F40" s="101"/>
      <c r="G40" s="101"/>
      <c r="H40" s="101"/>
      <c r="I40" s="102"/>
      <c r="J40" s="103"/>
      <c r="K40" s="103"/>
      <c r="L40" s="104"/>
      <c r="M40" s="103"/>
    </row>
    <row r="41" customFormat="false" ht="12.75" hidden="false" customHeight="false" outlineLevel="0" collapsed="false">
      <c r="A41" s="105" t="s">
        <v>54</v>
      </c>
      <c r="I41" s="106"/>
    </row>
    <row r="42" customFormat="false" ht="12.75" hidden="false" customHeight="false" outlineLevel="0" collapsed="false">
      <c r="A42" s="105"/>
      <c r="I42" s="106"/>
    </row>
    <row r="43" customFormat="false" ht="12.75" hidden="false" customHeight="false" outlineLevel="0" collapsed="false">
      <c r="A43" s="107" t="s">
        <v>55</v>
      </c>
      <c r="I43" s="106"/>
    </row>
    <row r="44" customFormat="false" ht="12.75" hidden="false" customHeight="false" outlineLevel="0" collapsed="false">
      <c r="A44" s="105" t="s">
        <v>56</v>
      </c>
      <c r="I44" s="106"/>
    </row>
    <row r="45" customFormat="false" ht="12.75" hidden="false" customHeight="false" outlineLevel="0" collapsed="false">
      <c r="A45" s="105" t="s">
        <v>57</v>
      </c>
      <c r="I45" s="106"/>
    </row>
    <row r="46" customFormat="false" ht="12.75" hidden="false" customHeight="false" outlineLevel="0" collapsed="false">
      <c r="A46" s="105"/>
      <c r="I46" s="106"/>
    </row>
    <row r="47" customFormat="false" ht="12.75" hidden="false" customHeight="false" outlineLevel="0" collapsed="false">
      <c r="A47" s="105"/>
      <c r="I47" s="106"/>
    </row>
    <row r="48" customFormat="false" ht="12.75" hidden="false" customHeight="false" outlineLevel="0" collapsed="false">
      <c r="A48" s="107" t="s">
        <v>58</v>
      </c>
      <c r="I48" s="106"/>
    </row>
    <row r="50" customFormat="false" ht="12.75" hidden="false" customHeight="false" outlineLevel="0" collapsed="false">
      <c r="A50" s="108" t="s">
        <v>59</v>
      </c>
    </row>
    <row r="1048576" customFormat="false" ht="12.8" hidden="false" customHeight="false" outlineLevel="0" collapsed="false"/>
  </sheetData>
  <mergeCells count="17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  <mergeCell ref="C11:C16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6328125" defaultRowHeight="14.25" zeroHeight="false" outlineLevelRow="0" outlineLevelCol="0"/>
  <cols>
    <col collapsed="false" customWidth="true" hidden="false" outlineLevel="0" max="1" min="1" style="0" width="28.75"/>
    <col collapsed="false" customWidth="true" hidden="false" outlineLevel="0" max="3" min="3" style="0" width="1.13"/>
    <col collapsed="false" customWidth="true" hidden="false" outlineLevel="0" max="5" min="5" style="0" width="1"/>
    <col collapsed="false" customWidth="true" hidden="false" outlineLevel="0" max="7" min="7" style="0" width="1"/>
    <col collapsed="false" customWidth="true" hidden="false" outlineLevel="0" max="9" min="9" style="0" width="0.88"/>
    <col collapsed="false" customWidth="true" hidden="false" outlineLevel="0" max="11" min="11" style="0" width="1.38"/>
    <col collapsed="false" customWidth="true" hidden="false" outlineLevel="0" max="13" min="13" style="0" width="0.75"/>
    <col collapsed="false" customWidth="true" hidden="false" outlineLevel="0" max="15" min="15" style="0" width="0.75"/>
    <col collapsed="false" customWidth="true" hidden="false" outlineLevel="0" max="17" min="17" style="0" width="0.61"/>
    <col collapsed="false" customWidth="true" hidden="false" outlineLevel="0" max="19" min="19" style="0" width="0.61"/>
    <col collapsed="false" customWidth="true" hidden="false" outlineLevel="0" max="257" min="257" style="0" width="28.75"/>
    <col collapsed="false" customWidth="true" hidden="false" outlineLevel="0" max="259" min="259" style="0" width="1.13"/>
    <col collapsed="false" customWidth="true" hidden="false" outlineLevel="0" max="261" min="261" style="0" width="1"/>
    <col collapsed="false" customWidth="true" hidden="false" outlineLevel="0" max="263" min="263" style="0" width="1"/>
    <col collapsed="false" customWidth="true" hidden="false" outlineLevel="0" max="265" min="265" style="0" width="0.88"/>
    <col collapsed="false" customWidth="true" hidden="false" outlineLevel="0" max="267" min="267" style="0" width="1.38"/>
    <col collapsed="false" customWidth="true" hidden="false" outlineLevel="0" max="269" min="269" style="0" width="0.75"/>
    <col collapsed="false" customWidth="true" hidden="false" outlineLevel="0" max="271" min="271" style="0" width="0.75"/>
    <col collapsed="false" customWidth="true" hidden="false" outlineLevel="0" max="273" min="273" style="0" width="0.61"/>
    <col collapsed="false" customWidth="true" hidden="false" outlineLevel="0" max="275" min="275" style="0" width="0.61"/>
    <col collapsed="false" customWidth="true" hidden="false" outlineLevel="0" max="513" min="513" style="0" width="28.75"/>
    <col collapsed="false" customWidth="true" hidden="false" outlineLevel="0" max="515" min="515" style="0" width="1.13"/>
    <col collapsed="false" customWidth="true" hidden="false" outlineLevel="0" max="517" min="517" style="0" width="1"/>
    <col collapsed="false" customWidth="true" hidden="false" outlineLevel="0" max="519" min="519" style="0" width="1"/>
    <col collapsed="false" customWidth="true" hidden="false" outlineLevel="0" max="521" min="521" style="0" width="0.88"/>
    <col collapsed="false" customWidth="true" hidden="false" outlineLevel="0" max="523" min="523" style="0" width="1.38"/>
    <col collapsed="false" customWidth="true" hidden="false" outlineLevel="0" max="525" min="525" style="0" width="0.75"/>
    <col collapsed="false" customWidth="true" hidden="false" outlineLevel="0" max="527" min="527" style="0" width="0.75"/>
    <col collapsed="false" customWidth="true" hidden="false" outlineLevel="0" max="529" min="529" style="0" width="0.61"/>
    <col collapsed="false" customWidth="true" hidden="false" outlineLevel="0" max="531" min="531" style="0" width="0.61"/>
    <col collapsed="false" customWidth="true" hidden="false" outlineLevel="0" max="769" min="769" style="0" width="28.75"/>
    <col collapsed="false" customWidth="true" hidden="false" outlineLevel="0" max="771" min="771" style="0" width="1.13"/>
    <col collapsed="false" customWidth="true" hidden="false" outlineLevel="0" max="773" min="773" style="0" width="1"/>
    <col collapsed="false" customWidth="true" hidden="false" outlineLevel="0" max="775" min="775" style="0" width="1"/>
    <col collapsed="false" customWidth="true" hidden="false" outlineLevel="0" max="777" min="777" style="0" width="0.88"/>
    <col collapsed="false" customWidth="true" hidden="false" outlineLevel="0" max="779" min="779" style="0" width="1.38"/>
    <col collapsed="false" customWidth="true" hidden="false" outlineLevel="0" max="781" min="781" style="0" width="0.75"/>
    <col collapsed="false" customWidth="true" hidden="false" outlineLevel="0" max="783" min="783" style="0" width="0.75"/>
    <col collapsed="false" customWidth="true" hidden="false" outlineLevel="0" max="785" min="785" style="0" width="0.61"/>
    <col collapsed="false" customWidth="true" hidden="false" outlineLevel="0" max="787" min="787" style="0" width="0.61"/>
  </cols>
  <sheetData>
    <row r="1" customFormat="false" ht="14.25" hidden="false" customHeight="false" outlineLevel="0" collapsed="false">
      <c r="A1" s="109" t="s">
        <v>60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112"/>
      <c r="M1" s="112"/>
    </row>
    <row r="2" customFormat="false" ht="14.25" hidden="false" customHeight="false" outlineLevel="0" collapsed="false">
      <c r="A2" s="113" t="s">
        <v>61</v>
      </c>
      <c r="B2" s="114"/>
      <c r="C2" s="114"/>
      <c r="D2" s="114"/>
      <c r="E2" s="114"/>
      <c r="F2" s="114"/>
      <c r="G2" s="114"/>
      <c r="H2" s="114"/>
      <c r="I2" s="114"/>
      <c r="J2" s="114"/>
      <c r="L2" s="115"/>
      <c r="M2" s="115"/>
    </row>
    <row r="3" customFormat="false" ht="14.25" hidden="false" customHeight="false" outlineLevel="0" collapsed="false">
      <c r="A3" s="116" t="s">
        <v>62</v>
      </c>
      <c r="B3" s="117"/>
      <c r="C3" s="118"/>
      <c r="D3" s="118"/>
      <c r="E3" s="118"/>
      <c r="F3" s="119"/>
      <c r="G3" s="119"/>
      <c r="H3" s="118"/>
      <c r="I3" s="118"/>
      <c r="J3" s="118"/>
      <c r="K3" s="118"/>
      <c r="L3" s="120" t="s">
        <v>63</v>
      </c>
      <c r="M3" s="121"/>
    </row>
    <row r="4" customFormat="false" ht="14.25" hidden="false" customHeight="false" outlineLevel="0" collapsed="false">
      <c r="A4" s="122" t="s">
        <v>64</v>
      </c>
      <c r="B4" s="123" t="s">
        <v>65</v>
      </c>
      <c r="C4" s="124"/>
      <c r="D4" s="123" t="s">
        <v>66</v>
      </c>
      <c r="E4" s="123"/>
      <c r="F4" s="123" t="s">
        <v>67</v>
      </c>
      <c r="G4" s="123"/>
      <c r="H4" s="123" t="s">
        <v>68</v>
      </c>
      <c r="I4" s="123"/>
      <c r="J4" s="123" t="s">
        <v>69</v>
      </c>
      <c r="K4" s="123"/>
      <c r="L4" s="123" t="s">
        <v>70</v>
      </c>
      <c r="M4" s="125"/>
    </row>
    <row r="5" customFormat="false" ht="14.25" hidden="false" customHeight="false" outlineLevel="0" collapsed="false">
      <c r="A5" s="122"/>
      <c r="B5" s="126" t="n">
        <v>43831</v>
      </c>
      <c r="C5" s="127"/>
      <c r="D5" s="126" t="s">
        <v>71</v>
      </c>
      <c r="E5" s="128"/>
      <c r="F5" s="128" t="s">
        <v>72</v>
      </c>
      <c r="G5" s="128"/>
      <c r="H5" s="128" t="s">
        <v>66</v>
      </c>
      <c r="I5" s="128"/>
      <c r="J5" s="128" t="s">
        <v>73</v>
      </c>
      <c r="K5" s="128"/>
      <c r="L5" s="126" t="n">
        <v>44196</v>
      </c>
      <c r="M5" s="129"/>
    </row>
    <row r="6" customFormat="false" ht="14.25" hidden="false" customHeight="false" outlineLevel="0" collapsed="false">
      <c r="A6" s="130" t="s">
        <v>28</v>
      </c>
      <c r="B6" s="131" t="n">
        <v>51143.62</v>
      </c>
      <c r="C6" s="132"/>
      <c r="D6" s="132" t="n">
        <v>0</v>
      </c>
      <c r="E6" s="132"/>
      <c r="F6" s="132" t="n">
        <v>0</v>
      </c>
      <c r="G6" s="132"/>
      <c r="H6" s="132" t="n">
        <v>0</v>
      </c>
      <c r="I6" s="132"/>
      <c r="J6" s="132"/>
      <c r="K6" s="132"/>
      <c r="L6" s="131" t="n">
        <f aca="false">+B6+D6-H6</f>
        <v>51143.62</v>
      </c>
      <c r="M6" s="133" t="s">
        <v>66</v>
      </c>
    </row>
    <row r="7" customFormat="false" ht="14.25" hidden="false" customHeight="false" outlineLevel="0" collapsed="false">
      <c r="A7" s="130" t="s">
        <v>74</v>
      </c>
      <c r="B7" s="132" t="n">
        <v>84241.19</v>
      </c>
      <c r="C7" s="132"/>
      <c r="D7" s="132" t="n">
        <v>0</v>
      </c>
      <c r="E7" s="132"/>
      <c r="F7" s="132" t="n">
        <v>0</v>
      </c>
      <c r="G7" s="132"/>
      <c r="H7" s="132" t="n">
        <v>0</v>
      </c>
      <c r="I7" s="132"/>
      <c r="J7" s="132"/>
      <c r="K7" s="132"/>
      <c r="L7" s="132" t="n">
        <f aca="false">+B7+D7-H7</f>
        <v>84241.19</v>
      </c>
      <c r="M7" s="125"/>
    </row>
    <row r="8" customFormat="false" ht="14.25" hidden="false" customHeight="false" outlineLevel="0" collapsed="false">
      <c r="A8" s="130" t="s">
        <v>75</v>
      </c>
      <c r="B8" s="132" t="n">
        <v>0</v>
      </c>
      <c r="C8" s="132"/>
      <c r="D8" s="134" t="n">
        <v>36913.8</v>
      </c>
      <c r="E8" s="132"/>
      <c r="F8" s="134" t="n">
        <v>0</v>
      </c>
      <c r="G8" s="132"/>
      <c r="H8" s="134" t="n">
        <v>0</v>
      </c>
      <c r="I8" s="132"/>
      <c r="J8" s="134"/>
      <c r="K8" s="132"/>
      <c r="L8" s="132" t="n">
        <f aca="false">+B8+D8</f>
        <v>36913.8</v>
      </c>
      <c r="M8" s="125"/>
    </row>
    <row r="9" customFormat="false" ht="14.25" hidden="false" customHeight="false" outlineLevel="0" collapsed="false">
      <c r="A9" s="130" t="s">
        <v>76</v>
      </c>
      <c r="B9" s="132" t="n">
        <v>123623.22</v>
      </c>
      <c r="C9" s="132"/>
      <c r="D9" s="134" t="n">
        <v>0</v>
      </c>
      <c r="E9" s="132"/>
      <c r="F9" s="134" t="n">
        <v>0</v>
      </c>
      <c r="G9" s="132"/>
      <c r="H9" s="134" t="n">
        <v>-27194.65</v>
      </c>
      <c r="I9" s="132"/>
      <c r="J9" s="134"/>
      <c r="K9" s="132"/>
      <c r="L9" s="132" t="n">
        <f aca="false">+B9+D9+H9</f>
        <v>96428.57</v>
      </c>
      <c r="M9" s="125"/>
    </row>
    <row r="10" customFormat="false" ht="14.25" hidden="false" customHeight="false" outlineLevel="0" collapsed="false">
      <c r="A10" s="130" t="s">
        <v>77</v>
      </c>
      <c r="B10" s="132" t="n">
        <v>3197.25</v>
      </c>
      <c r="C10" s="132"/>
      <c r="D10" s="132" t="n">
        <v>0</v>
      </c>
      <c r="E10" s="132"/>
      <c r="F10" s="132" t="n">
        <v>0</v>
      </c>
      <c r="G10" s="132"/>
      <c r="H10" s="132" t="n">
        <v>0</v>
      </c>
      <c r="I10" s="132"/>
      <c r="J10" s="123"/>
      <c r="K10" s="132"/>
      <c r="L10" s="132" t="n">
        <f aca="false">+B10+D10-H10</f>
        <v>3197.25</v>
      </c>
      <c r="M10" s="125"/>
    </row>
    <row r="11" customFormat="false" ht="14.25" hidden="false" customHeight="false" outlineLevel="0" collapsed="false">
      <c r="A11" s="130" t="s">
        <v>39</v>
      </c>
      <c r="B11" s="135" t="n">
        <v>534.76</v>
      </c>
      <c r="C11" s="135"/>
      <c r="D11" s="136"/>
      <c r="E11" s="135"/>
      <c r="F11" s="136" t="n">
        <v>0</v>
      </c>
      <c r="G11" s="135"/>
      <c r="H11" s="136" t="n">
        <v>0</v>
      </c>
      <c r="I11" s="135"/>
      <c r="J11" s="136"/>
      <c r="K11" s="135"/>
      <c r="L11" s="135" t="n">
        <f aca="false">+B11+D11-H11</f>
        <v>534.76</v>
      </c>
      <c r="M11" s="129"/>
    </row>
    <row r="12" customFormat="false" ht="14.25" hidden="false" customHeight="false" outlineLevel="0" collapsed="false">
      <c r="A12" s="130"/>
      <c r="B12" s="132" t="n">
        <f aca="false">SUM(B6:B11)</f>
        <v>262740.04</v>
      </c>
      <c r="C12" s="132"/>
      <c r="D12" s="132" t="n">
        <f aca="false">SUM(D6:D11)</f>
        <v>36913.8</v>
      </c>
      <c r="E12" s="124"/>
      <c r="F12" s="132" t="n">
        <f aca="false">SUM(F6:F11)</f>
        <v>0</v>
      </c>
      <c r="G12" s="124"/>
      <c r="H12" s="132" t="n">
        <f aca="false">SUM(H6:H11)</f>
        <v>-27194.65</v>
      </c>
      <c r="I12" s="124"/>
      <c r="J12" s="132"/>
      <c r="K12" s="124"/>
      <c r="L12" s="132" t="n">
        <f aca="false">SUM(L6:L11)</f>
        <v>272459.19</v>
      </c>
      <c r="M12" s="133"/>
    </row>
    <row r="13" customFormat="false" ht="14.25" hidden="false" customHeight="false" outlineLevel="0" collapsed="false">
      <c r="A13" s="130" t="s">
        <v>66</v>
      </c>
      <c r="B13" s="132" t="s">
        <v>66</v>
      </c>
      <c r="C13" s="132"/>
      <c r="D13" s="124"/>
      <c r="E13" s="124"/>
      <c r="F13" s="124"/>
      <c r="G13" s="124"/>
      <c r="H13" s="124"/>
      <c r="I13" s="124"/>
      <c r="J13" s="132" t="s">
        <v>66</v>
      </c>
      <c r="K13" s="132"/>
      <c r="L13" s="132" t="str">
        <f aca="false">+J13</f>
        <v> </v>
      </c>
      <c r="M13" s="125"/>
    </row>
    <row r="14" customFormat="false" ht="14.25" hidden="false" customHeight="false" outlineLevel="0" collapsed="false">
      <c r="A14" s="130" t="s">
        <v>78</v>
      </c>
      <c r="B14" s="135" t="n">
        <v>222185.8</v>
      </c>
      <c r="C14" s="132"/>
      <c r="D14" s="135" t="n">
        <v>0</v>
      </c>
      <c r="E14" s="127"/>
      <c r="F14" s="135" t="n">
        <v>0</v>
      </c>
      <c r="G14" s="127"/>
      <c r="H14" s="135" t="n">
        <v>-65875.18</v>
      </c>
      <c r="I14" s="127"/>
      <c r="J14" s="135" t="n">
        <v>15464.12</v>
      </c>
      <c r="K14" s="127"/>
      <c r="L14" s="135" t="n">
        <f aca="false">+B14+D14+H14+J14</f>
        <v>171774.74</v>
      </c>
      <c r="M14" s="129"/>
    </row>
    <row r="15" customFormat="false" ht="14.25" hidden="false" customHeight="false" outlineLevel="0" collapsed="false">
      <c r="A15" s="124"/>
      <c r="B15" s="132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/>
    </row>
    <row r="16" customFormat="false" ht="14.25" hidden="false" customHeight="false" outlineLevel="0" collapsed="false">
      <c r="A16" s="127"/>
      <c r="B16" s="135" t="n">
        <f aca="false">+B12-B14</f>
        <v>40554.2400000001</v>
      </c>
      <c r="C16" s="127"/>
      <c r="D16" s="135" t="n">
        <f aca="false">+D12+D14</f>
        <v>36913.8</v>
      </c>
      <c r="E16" s="127"/>
      <c r="F16" s="135" t="n">
        <f aca="false">+F12-F14</f>
        <v>0</v>
      </c>
      <c r="G16" s="127"/>
      <c r="H16" s="135" t="n">
        <f aca="false">+H12-H14</f>
        <v>38680.53</v>
      </c>
      <c r="I16" s="127"/>
      <c r="J16" s="135" t="n">
        <f aca="false">+J14</f>
        <v>15464.12</v>
      </c>
      <c r="K16" s="127"/>
      <c r="L16" s="135" t="n">
        <f aca="false">+L12-L14</f>
        <v>100684.45</v>
      </c>
      <c r="M16" s="129"/>
    </row>
    <row r="17" customFormat="false" ht="14.25" hidden="false" customHeight="false" outlineLevel="0" collapsed="false">
      <c r="A17" s="114"/>
      <c r="B17" s="134"/>
      <c r="C17" s="114"/>
      <c r="D17" s="114"/>
      <c r="E17" s="114"/>
      <c r="H17" s="114"/>
      <c r="I17" s="114"/>
      <c r="J17" s="114"/>
      <c r="K17" s="114"/>
      <c r="L17" s="134" t="n">
        <f aca="false">+B16+D16-J16+H16</f>
        <v>100684.45</v>
      </c>
    </row>
    <row r="18" customFormat="false" ht="14.25" hidden="false" customHeight="false" outlineLevel="0" collapsed="false">
      <c r="A18" s="114"/>
      <c r="J18" s="0" t="s">
        <v>66</v>
      </c>
    </row>
    <row r="19" customFormat="false" ht="14.25" hidden="false" customHeight="false" outlineLevel="0" collapsed="false">
      <c r="A19" s="109" t="s">
        <v>60</v>
      </c>
      <c r="B19" s="110"/>
      <c r="C19" s="110"/>
      <c r="D19" s="110"/>
      <c r="E19" s="110"/>
      <c r="F19" s="110"/>
      <c r="G19" s="110"/>
      <c r="H19" s="137"/>
      <c r="I19" s="133"/>
    </row>
    <row r="20" customFormat="false" ht="14.25" hidden="false" customHeight="false" outlineLevel="0" collapsed="false">
      <c r="A20" s="113" t="s">
        <v>61</v>
      </c>
      <c r="B20" s="114"/>
      <c r="C20" s="114"/>
      <c r="D20" s="114"/>
      <c r="E20" s="114"/>
      <c r="F20" s="114"/>
      <c r="G20" s="114"/>
      <c r="H20" s="138"/>
      <c r="I20" s="125"/>
    </row>
    <row r="21" customFormat="false" ht="14.25" hidden="false" customHeight="false" outlineLevel="0" collapsed="false">
      <c r="A21" s="116" t="s">
        <v>79</v>
      </c>
      <c r="B21" s="117"/>
      <c r="C21" s="118"/>
      <c r="D21" s="118"/>
      <c r="E21" s="118"/>
      <c r="F21" s="118"/>
      <c r="G21" s="118"/>
      <c r="H21" s="139" t="s">
        <v>63</v>
      </c>
      <c r="I21" s="129"/>
    </row>
    <row r="22" customFormat="false" ht="15" hidden="false" customHeight="false" outlineLevel="0" collapsed="false">
      <c r="A22" s="122" t="s">
        <v>64</v>
      </c>
      <c r="B22" s="140" t="s">
        <v>80</v>
      </c>
      <c r="C22" s="124"/>
      <c r="D22" s="123" t="s">
        <v>81</v>
      </c>
      <c r="E22" s="123"/>
      <c r="F22" s="123" t="s">
        <v>82</v>
      </c>
      <c r="G22" s="141"/>
      <c r="H22" s="123" t="s">
        <v>70</v>
      </c>
      <c r="I22" s="133"/>
    </row>
    <row r="23" customFormat="false" ht="15" hidden="false" customHeight="false" outlineLevel="0" collapsed="false">
      <c r="A23" s="122"/>
      <c r="B23" s="142" t="n">
        <v>43830</v>
      </c>
      <c r="C23" s="127"/>
      <c r="D23" s="126" t="s">
        <v>83</v>
      </c>
      <c r="E23" s="128"/>
      <c r="F23" s="128" t="s">
        <v>68</v>
      </c>
      <c r="G23" s="143"/>
      <c r="H23" s="126" t="n">
        <v>44196</v>
      </c>
      <c r="I23" s="129"/>
    </row>
    <row r="24" customFormat="false" ht="14.25" hidden="false" customHeight="false" outlineLevel="0" collapsed="false">
      <c r="A24" s="124" t="s">
        <v>28</v>
      </c>
      <c r="B24" s="132" t="n">
        <v>42629.68</v>
      </c>
      <c r="C24" s="132"/>
      <c r="D24" s="132" t="n">
        <f aca="false">1501.12+187.64+187.64+187.64+187.64</f>
        <v>2251.68</v>
      </c>
      <c r="E24" s="132"/>
      <c r="F24" s="132" t="s">
        <v>66</v>
      </c>
      <c r="G24" s="144"/>
      <c r="H24" s="132" t="n">
        <f aca="false">+B24+D24</f>
        <v>44881.36</v>
      </c>
      <c r="I24" s="133"/>
      <c r="K24" s="0" t="s">
        <v>66</v>
      </c>
    </row>
    <row r="25" customFormat="false" ht="14.25" hidden="false" customHeight="false" outlineLevel="0" collapsed="false">
      <c r="A25" s="130" t="s">
        <v>84</v>
      </c>
      <c r="B25" s="132" t="n">
        <v>70139.87</v>
      </c>
      <c r="C25" s="132"/>
      <c r="D25" s="132" t="n">
        <f aca="false">5281.92+660.24+564.54+564.54+564.54</f>
        <v>7635.78</v>
      </c>
      <c r="E25" s="132"/>
      <c r="F25" s="132"/>
      <c r="G25" s="144"/>
      <c r="H25" s="132" t="n">
        <f aca="false">+B25+D25-F25</f>
        <v>77775.65</v>
      </c>
      <c r="I25" s="125"/>
      <c r="K25" s="0" t="s">
        <v>66</v>
      </c>
    </row>
    <row r="26" customFormat="false" ht="14.25" hidden="false" customHeight="false" outlineLevel="0" collapsed="false">
      <c r="A26" s="130" t="s">
        <v>75</v>
      </c>
      <c r="B26" s="132" t="n">
        <v>0</v>
      </c>
      <c r="C26" s="132"/>
      <c r="D26" s="132" t="n">
        <v>0</v>
      </c>
      <c r="E26" s="132"/>
      <c r="F26" s="132"/>
      <c r="G26" s="144"/>
      <c r="H26" s="132" t="n">
        <f aca="false">+B26+D26-F26</f>
        <v>0</v>
      </c>
      <c r="I26" s="125"/>
    </row>
    <row r="27" customFormat="false" ht="14.25" hidden="false" customHeight="false" outlineLevel="0" collapsed="false">
      <c r="A27" s="130" t="s">
        <v>76</v>
      </c>
      <c r="B27" s="132" t="n">
        <v>105684.24</v>
      </c>
      <c r="C27" s="132"/>
      <c r="D27" s="132" t="n">
        <f aca="false">4506+535.58+535.08</f>
        <v>5576.66</v>
      </c>
      <c r="E27" s="132"/>
      <c r="F27" s="132" t="n">
        <v>-65875.18</v>
      </c>
      <c r="G27" s="144"/>
      <c r="H27" s="132" t="n">
        <f aca="false">+B27+D27+F27</f>
        <v>45385.72</v>
      </c>
      <c r="I27" s="125"/>
      <c r="K27" s="0" t="s">
        <v>66</v>
      </c>
    </row>
    <row r="28" customFormat="false" ht="14.25" hidden="false" customHeight="false" outlineLevel="0" collapsed="false">
      <c r="A28" s="130" t="s">
        <v>77</v>
      </c>
      <c r="B28" s="132" t="n">
        <v>3197.25</v>
      </c>
      <c r="C28" s="132"/>
      <c r="D28" s="132" t="n">
        <v>0</v>
      </c>
      <c r="E28" s="132"/>
      <c r="F28" s="132" t="s">
        <v>66</v>
      </c>
      <c r="G28" s="144"/>
      <c r="H28" s="132" t="n">
        <f aca="false">+B28+D28</f>
        <v>3197.25</v>
      </c>
      <c r="I28" s="125"/>
      <c r="K28" s="0" t="s">
        <v>66</v>
      </c>
    </row>
    <row r="29" customFormat="false" ht="14.25" hidden="false" customHeight="false" outlineLevel="0" collapsed="false">
      <c r="A29" s="130" t="s">
        <v>39</v>
      </c>
      <c r="B29" s="132" t="n">
        <v>534.76</v>
      </c>
      <c r="C29" s="132"/>
      <c r="D29" s="132" t="n">
        <v>0</v>
      </c>
      <c r="E29" s="132"/>
      <c r="F29" s="132" t="s">
        <v>66</v>
      </c>
      <c r="G29" s="144"/>
      <c r="H29" s="132" t="n">
        <f aca="false">+B29+D29</f>
        <v>534.76</v>
      </c>
      <c r="I29" s="125"/>
      <c r="K29" s="0" t="s">
        <v>66</v>
      </c>
    </row>
    <row r="30" customFormat="false" ht="14.25" hidden="false" customHeight="false" outlineLevel="0" collapsed="false">
      <c r="A30" s="145" t="s">
        <v>85</v>
      </c>
      <c r="B30" s="146" t="n">
        <f aca="false">SUM(B24:B29)</f>
        <v>222185.8</v>
      </c>
      <c r="C30" s="145"/>
      <c r="D30" s="146" t="n">
        <f aca="false">SUM(D24:D29)</f>
        <v>15464.12</v>
      </c>
      <c r="E30" s="145"/>
      <c r="F30" s="146" t="n">
        <f aca="false">SUM(F24:F29)</f>
        <v>-65875.18</v>
      </c>
      <c r="G30" s="147"/>
      <c r="H30" s="146" t="n">
        <f aca="false">SUM(H24:H29)</f>
        <v>171774.74</v>
      </c>
      <c r="I30" s="129"/>
    </row>
    <row r="31" customFormat="false" ht="14.25" hidden="false" customHeight="false" outlineLevel="0" collapsed="false">
      <c r="A31" s="114"/>
      <c r="B31" s="134"/>
      <c r="C31" s="114"/>
      <c r="D31" s="134"/>
      <c r="E31" s="114"/>
      <c r="F31" s="134"/>
      <c r="G31" s="114"/>
      <c r="H31" s="134" t="n">
        <f aca="false">+B30+D30+F30</f>
        <v>171774.74</v>
      </c>
    </row>
    <row r="32" customFormat="false" ht="14.25" hidden="false" customHeight="false" outlineLevel="0" collapsed="false">
      <c r="A32" s="114"/>
      <c r="B32" s="134"/>
      <c r="C32" s="114"/>
      <c r="D32" s="114"/>
      <c r="E32" s="114"/>
      <c r="F32" s="114"/>
      <c r="G32" s="114"/>
      <c r="H32" s="134"/>
      <c r="I32" s="134"/>
      <c r="J32" s="134"/>
    </row>
    <row r="33" customFormat="false" ht="14.25" hidden="false" customHeight="false" outlineLevel="0" collapsed="false">
      <c r="A33" s="109" t="s">
        <v>60</v>
      </c>
      <c r="B33" s="110"/>
      <c r="C33" s="110"/>
      <c r="D33" s="110"/>
      <c r="E33" s="110"/>
      <c r="F33" s="137"/>
      <c r="G33" s="114"/>
      <c r="H33" s="114"/>
      <c r="I33" s="114"/>
      <c r="J33" s="114"/>
    </row>
    <row r="34" customFormat="false" ht="14.25" hidden="false" customHeight="false" outlineLevel="0" collapsed="false">
      <c r="A34" s="113" t="s">
        <v>61</v>
      </c>
      <c r="B34" s="114"/>
      <c r="C34" s="114"/>
      <c r="D34" s="114"/>
      <c r="E34" s="114"/>
      <c r="F34" s="138"/>
      <c r="G34" s="114"/>
      <c r="H34" s="114"/>
      <c r="I34" s="114"/>
      <c r="J34" s="134"/>
    </row>
    <row r="35" customFormat="false" ht="14.25" hidden="false" customHeight="false" outlineLevel="0" collapsed="false">
      <c r="A35" s="148" t="s">
        <v>86</v>
      </c>
      <c r="B35" s="118"/>
      <c r="C35" s="118"/>
      <c r="D35" s="118"/>
      <c r="E35" s="118"/>
      <c r="F35" s="120"/>
      <c r="G35" s="114"/>
      <c r="H35" s="114"/>
      <c r="I35" s="114"/>
      <c r="J35" s="134"/>
    </row>
    <row r="36" customFormat="false" ht="14.25" hidden="false" customHeight="false" outlineLevel="0" collapsed="false">
      <c r="A36" s="149" t="s">
        <v>64</v>
      </c>
      <c r="B36" s="150" t="s">
        <v>65</v>
      </c>
      <c r="C36" s="151"/>
      <c r="D36" s="150" t="s">
        <v>87</v>
      </c>
      <c r="E36" s="150"/>
      <c r="F36" s="150" t="s">
        <v>88</v>
      </c>
      <c r="G36" s="152"/>
    </row>
    <row r="37" customFormat="false" ht="14.25" hidden="false" customHeight="false" outlineLevel="0" collapsed="false">
      <c r="A37" s="149"/>
      <c r="B37" s="126" t="n">
        <v>44196</v>
      </c>
      <c r="C37" s="127"/>
      <c r="D37" s="126" t="n">
        <v>44196</v>
      </c>
      <c r="E37" s="128"/>
      <c r="F37" s="126" t="n">
        <v>44196</v>
      </c>
      <c r="G37" s="152"/>
      <c r="H37" s="153"/>
    </row>
    <row r="38" customFormat="false" ht="14.25" hidden="false" customHeight="false" outlineLevel="0" collapsed="false">
      <c r="A38" s="124" t="s">
        <v>28</v>
      </c>
      <c r="B38" s="132" t="n">
        <f aca="false">+L6</f>
        <v>51143.62</v>
      </c>
      <c r="C38" s="124"/>
      <c r="D38" s="132" t="n">
        <f aca="false">+H24</f>
        <v>44881.36</v>
      </c>
      <c r="E38" s="123"/>
      <c r="F38" s="154" t="n">
        <f aca="false">+B38-D38</f>
        <v>6262.26</v>
      </c>
      <c r="G38" s="152"/>
      <c r="H38" s="134"/>
    </row>
    <row r="39" customFormat="false" ht="14.25" hidden="false" customHeight="false" outlineLevel="0" collapsed="false">
      <c r="A39" s="130" t="s">
        <v>84</v>
      </c>
      <c r="B39" s="132" t="n">
        <f aca="false">+L7</f>
        <v>84241.19</v>
      </c>
      <c r="C39" s="124"/>
      <c r="D39" s="132" t="n">
        <f aca="false">+H25</f>
        <v>77775.65</v>
      </c>
      <c r="E39" s="123"/>
      <c r="F39" s="154" t="n">
        <f aca="false">+B39-D39</f>
        <v>6465.54000000001</v>
      </c>
      <c r="G39" s="152"/>
      <c r="H39" s="134" t="s">
        <v>66</v>
      </c>
      <c r="I39" s="0" t="s">
        <v>66</v>
      </c>
      <c r="J39" s="155" t="s">
        <v>66</v>
      </c>
    </row>
    <row r="40" customFormat="false" ht="14.25" hidden="false" customHeight="false" outlineLevel="0" collapsed="false">
      <c r="A40" s="130" t="s">
        <v>75</v>
      </c>
      <c r="B40" s="132" t="n">
        <f aca="false">+L8</f>
        <v>36913.8</v>
      </c>
      <c r="C40" s="124"/>
      <c r="D40" s="132" t="n">
        <v>0</v>
      </c>
      <c r="E40" s="123"/>
      <c r="F40" s="154" t="n">
        <f aca="false">+B40-D40</f>
        <v>36913.8</v>
      </c>
      <c r="G40" s="152"/>
      <c r="H40" s="134"/>
      <c r="J40" s="155"/>
    </row>
    <row r="41" customFormat="false" ht="14.25" hidden="false" customHeight="false" outlineLevel="0" collapsed="false">
      <c r="A41" s="130" t="s">
        <v>76</v>
      </c>
      <c r="B41" s="132" t="n">
        <f aca="false">+L9</f>
        <v>96428.57</v>
      </c>
      <c r="C41" s="124"/>
      <c r="D41" s="132" t="n">
        <f aca="false">+H27</f>
        <v>45385.72</v>
      </c>
      <c r="E41" s="123"/>
      <c r="F41" s="154" t="n">
        <f aca="false">+B41-D41</f>
        <v>51042.85</v>
      </c>
      <c r="G41" s="152"/>
      <c r="H41" s="134"/>
    </row>
    <row r="42" customFormat="false" ht="14.25" hidden="false" customHeight="false" outlineLevel="0" collapsed="false">
      <c r="A42" s="130" t="s">
        <v>77</v>
      </c>
      <c r="B42" s="132" t="n">
        <f aca="false">+L10</f>
        <v>3197.25</v>
      </c>
      <c r="C42" s="132"/>
      <c r="D42" s="132" t="n">
        <f aca="false">+H28</f>
        <v>3197.25</v>
      </c>
      <c r="E42" s="132"/>
      <c r="F42" s="154" t="n">
        <f aca="false">+B42-D42</f>
        <v>0</v>
      </c>
      <c r="G42" s="134"/>
      <c r="H42" s="134" t="s">
        <v>66</v>
      </c>
    </row>
    <row r="43" customFormat="false" ht="14.25" hidden="false" customHeight="false" outlineLevel="0" collapsed="false">
      <c r="A43" s="130" t="s">
        <v>39</v>
      </c>
      <c r="B43" s="132" t="n">
        <f aca="false">+L11</f>
        <v>534.76</v>
      </c>
      <c r="C43" s="132"/>
      <c r="D43" s="132" t="n">
        <f aca="false">+H29</f>
        <v>534.76</v>
      </c>
      <c r="E43" s="132"/>
      <c r="F43" s="154" t="n">
        <f aca="false">+B43-D43</f>
        <v>0</v>
      </c>
      <c r="G43" s="134"/>
      <c r="H43" s="134" t="s">
        <v>66</v>
      </c>
    </row>
    <row r="44" customFormat="false" ht="14.25" hidden="false" customHeight="false" outlineLevel="0" collapsed="false">
      <c r="A44" s="145" t="s">
        <v>85</v>
      </c>
      <c r="B44" s="146" t="n">
        <f aca="false">SUM(B38:B43)</f>
        <v>272459.19</v>
      </c>
      <c r="C44" s="145"/>
      <c r="D44" s="146" t="n">
        <f aca="false">SUM(D38:D43)</f>
        <v>171774.74</v>
      </c>
      <c r="E44" s="145"/>
      <c r="F44" s="146" t="n">
        <f aca="false">SUM(F38:F43)</f>
        <v>100684.45</v>
      </c>
      <c r="G44" s="114"/>
      <c r="H44" s="134"/>
    </row>
    <row r="45" customFormat="false" ht="14.25" hidden="false" customHeight="false" outlineLevel="0" collapsed="false">
      <c r="A45" s="114"/>
      <c r="B45" s="134"/>
      <c r="C45" s="114"/>
      <c r="D45" s="134"/>
      <c r="E45" s="114"/>
      <c r="F45" s="134" t="n">
        <f aca="false">+B44-D44</f>
        <v>100684.45</v>
      </c>
      <c r="G45" s="114"/>
      <c r="H45" s="134"/>
    </row>
  </sheetData>
  <mergeCells count="3">
    <mergeCell ref="A4:A5"/>
    <mergeCell ref="A22:A23"/>
    <mergeCell ref="A36:A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F68" activeCellId="0" sqref="F68"/>
    </sheetView>
  </sheetViews>
  <sheetFormatPr defaultColWidth="9.984375" defaultRowHeight="14.25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43.87"/>
    <col collapsed="false" customWidth="true" hidden="false" outlineLevel="0" max="4" min="3" style="0" width="10.5"/>
    <col collapsed="false" customWidth="true" hidden="false" outlineLevel="0" max="5" min="5" style="0" width="10.75"/>
    <col collapsed="false" customWidth="true" hidden="false" outlineLevel="0" max="6" min="6" style="0" width="11.13"/>
    <col collapsed="false" customWidth="true" hidden="false" outlineLevel="0" max="7" min="7" style="0" width="12.25"/>
    <col collapsed="false" customWidth="true" hidden="false" outlineLevel="0" max="9" min="9" style="0" width="11.13"/>
    <col collapsed="false" customWidth="true" hidden="false" outlineLevel="0" max="11" min="10" style="0" width="10.5"/>
    <col collapsed="false" customWidth="true" hidden="false" outlineLevel="0" max="12" min="12" style="0" width="10.87"/>
    <col collapsed="false" customWidth="true" hidden="false" outlineLevel="0" max="257" min="257" style="0" width="8.5"/>
    <col collapsed="false" customWidth="true" hidden="false" outlineLevel="0" max="258" min="258" style="0" width="26.74"/>
    <col collapsed="false" customWidth="true" hidden="false" outlineLevel="0" max="260" min="259" style="0" width="10.5"/>
    <col collapsed="false" customWidth="true" hidden="false" outlineLevel="0" max="261" min="261" style="0" width="10.75"/>
    <col collapsed="false" customWidth="true" hidden="false" outlineLevel="0" max="262" min="262" style="0" width="11.13"/>
    <col collapsed="false" customWidth="true" hidden="false" outlineLevel="0" max="263" min="263" style="0" width="12.25"/>
    <col collapsed="false" customWidth="true" hidden="false" outlineLevel="0" max="265" min="265" style="0" width="11.13"/>
    <col collapsed="false" customWidth="true" hidden="false" outlineLevel="0" max="267" min="266" style="0" width="10.5"/>
    <col collapsed="false" customWidth="true" hidden="false" outlineLevel="0" max="268" min="268" style="0" width="10.87"/>
    <col collapsed="false" customWidth="true" hidden="false" outlineLevel="0" max="513" min="513" style="0" width="8.5"/>
    <col collapsed="false" customWidth="true" hidden="false" outlineLevel="0" max="514" min="514" style="0" width="26.74"/>
    <col collapsed="false" customWidth="true" hidden="false" outlineLevel="0" max="516" min="515" style="0" width="10.5"/>
    <col collapsed="false" customWidth="true" hidden="false" outlineLevel="0" max="517" min="517" style="0" width="10.75"/>
    <col collapsed="false" customWidth="true" hidden="false" outlineLevel="0" max="518" min="518" style="0" width="11.13"/>
    <col collapsed="false" customWidth="true" hidden="false" outlineLevel="0" max="519" min="519" style="0" width="12.25"/>
    <col collapsed="false" customWidth="true" hidden="false" outlineLevel="0" max="521" min="521" style="0" width="11.13"/>
    <col collapsed="false" customWidth="true" hidden="false" outlineLevel="0" max="523" min="522" style="0" width="10.5"/>
    <col collapsed="false" customWidth="true" hidden="false" outlineLevel="0" max="524" min="524" style="0" width="10.87"/>
    <col collapsed="false" customWidth="true" hidden="false" outlineLevel="0" max="769" min="769" style="0" width="8.5"/>
    <col collapsed="false" customWidth="true" hidden="false" outlineLevel="0" max="770" min="770" style="0" width="26.74"/>
    <col collapsed="false" customWidth="true" hidden="false" outlineLevel="0" max="772" min="771" style="0" width="10.5"/>
    <col collapsed="false" customWidth="true" hidden="false" outlineLevel="0" max="773" min="773" style="0" width="10.75"/>
    <col collapsed="false" customWidth="true" hidden="false" outlineLevel="0" max="774" min="774" style="0" width="11.13"/>
    <col collapsed="false" customWidth="true" hidden="false" outlineLevel="0" max="775" min="775" style="0" width="12.25"/>
    <col collapsed="false" customWidth="true" hidden="false" outlineLevel="0" max="777" min="777" style="0" width="11.13"/>
    <col collapsed="false" customWidth="true" hidden="false" outlineLevel="0" max="779" min="778" style="0" width="10.5"/>
    <col collapsed="false" customWidth="true" hidden="false" outlineLevel="0" max="780" min="780" style="0" width="10.87"/>
  </cols>
  <sheetData>
    <row r="1" customFormat="false" ht="15.75" hidden="false" customHeight="false" outlineLevel="0" collapsed="false">
      <c r="A1" s="156" t="s">
        <v>60</v>
      </c>
      <c r="B1" s="111"/>
      <c r="C1" s="111"/>
      <c r="D1" s="111"/>
      <c r="E1" s="111"/>
      <c r="F1" s="111"/>
      <c r="G1" s="112"/>
    </row>
    <row r="2" customFormat="false" ht="21" hidden="false" customHeight="false" outlineLevel="0" collapsed="false">
      <c r="A2" s="157" t="s">
        <v>89</v>
      </c>
      <c r="B2" s="158"/>
      <c r="C2" s="158"/>
      <c r="G2" s="115"/>
    </row>
    <row r="3" customFormat="false" ht="15" hidden="false" customHeight="false" outlineLevel="0" collapsed="false">
      <c r="A3" s="159" t="s">
        <v>90</v>
      </c>
      <c r="B3" s="159"/>
      <c r="C3" s="159"/>
      <c r="G3" s="115"/>
    </row>
    <row r="4" customFormat="false" ht="14.25" hidden="false" customHeight="false" outlineLevel="0" collapsed="false">
      <c r="A4" s="160" t="s">
        <v>66</v>
      </c>
      <c r="B4" s="119" t="s">
        <v>66</v>
      </c>
      <c r="C4" s="119"/>
      <c r="D4" s="119"/>
      <c r="E4" s="161" t="s">
        <v>66</v>
      </c>
      <c r="F4" s="162"/>
      <c r="G4" s="163"/>
    </row>
    <row r="5" customFormat="false" ht="15" hidden="false" customHeight="false" outlineLevel="0" collapsed="false">
      <c r="A5" s="164" t="s">
        <v>91</v>
      </c>
      <c r="B5" s="164" t="s">
        <v>92</v>
      </c>
      <c r="C5" s="165" t="s">
        <v>93</v>
      </c>
      <c r="D5" s="164" t="s">
        <v>94</v>
      </c>
      <c r="E5" s="164" t="s">
        <v>95</v>
      </c>
      <c r="F5" s="164" t="s">
        <v>96</v>
      </c>
      <c r="G5" s="164" t="s">
        <v>97</v>
      </c>
    </row>
    <row r="6" customFormat="false" ht="16.5" hidden="false" customHeight="false" outlineLevel="0" collapsed="false">
      <c r="A6" s="166" t="n">
        <v>41304</v>
      </c>
      <c r="B6" s="167" t="s">
        <v>98</v>
      </c>
      <c r="C6" s="168" t="s">
        <v>99</v>
      </c>
      <c r="D6" s="169" t="s">
        <v>100</v>
      </c>
      <c r="E6" s="170" t="n">
        <v>35705.36</v>
      </c>
      <c r="F6" s="171" t="n">
        <f aca="false">31598.85+535.98</f>
        <v>32134.83</v>
      </c>
      <c r="G6" s="172" t="n">
        <f aca="false">+E6-F6</f>
        <v>3570.53</v>
      </c>
    </row>
    <row r="7" customFormat="false" ht="16.5" hidden="false" customHeight="false" outlineLevel="0" collapsed="false">
      <c r="A7" s="166" t="n">
        <v>41687</v>
      </c>
      <c r="B7" s="167" t="s">
        <v>101</v>
      </c>
      <c r="C7" s="168" t="s">
        <v>102</v>
      </c>
      <c r="D7" s="169" t="s">
        <v>103</v>
      </c>
      <c r="E7" s="173" t="n">
        <v>37491.08</v>
      </c>
      <c r="F7" s="174" t="n">
        <f aca="false">25868.86+6748.4+1124.71</f>
        <v>33741.97</v>
      </c>
      <c r="G7" s="172" t="n">
        <f aca="false">+E7-F7</f>
        <v>3749.11</v>
      </c>
    </row>
    <row r="8" customFormat="false" ht="16.5" hidden="false" customHeight="false" outlineLevel="0" collapsed="false">
      <c r="A8" s="166" t="n">
        <v>42306</v>
      </c>
      <c r="B8" s="167" t="s">
        <v>104</v>
      </c>
      <c r="C8" s="168" t="s">
        <v>105</v>
      </c>
      <c r="D8" s="169" t="s">
        <v>106</v>
      </c>
      <c r="E8" s="173" t="n">
        <v>35703.57</v>
      </c>
      <c r="F8" s="174" t="n">
        <f aca="false">13924.39+6426.24+0.12+5355.5+535.55+535.57+5357.73-1.89</f>
        <v>32133.21</v>
      </c>
      <c r="G8" s="172" t="n">
        <f aca="false">+E8-F8</f>
        <v>3570.36</v>
      </c>
    </row>
    <row r="9" customFormat="false" ht="16.5" hidden="false" customHeight="false" outlineLevel="0" collapsed="false">
      <c r="A9" s="166" t="n">
        <v>42016</v>
      </c>
      <c r="B9" s="167" t="s">
        <v>107</v>
      </c>
      <c r="C9" s="168" t="s">
        <v>108</v>
      </c>
      <c r="D9" s="169" t="s">
        <v>109</v>
      </c>
      <c r="E9" s="173" t="n">
        <v>14723.21</v>
      </c>
      <c r="F9" s="174" t="n">
        <f aca="false">7729.69+2650.18+2208.5+220.85+220.85+220.82</f>
        <v>13250.89</v>
      </c>
      <c r="G9" s="172" t="n">
        <f aca="false">+E9-F9</f>
        <v>1472.32</v>
      </c>
    </row>
    <row r="10" customFormat="false" ht="17.25" hidden="false" customHeight="false" outlineLevel="0" collapsed="false">
      <c r="A10" s="175" t="s">
        <v>66</v>
      </c>
      <c r="B10" s="167"/>
      <c r="C10" s="167"/>
      <c r="D10" s="167"/>
      <c r="E10" s="176" t="n">
        <f aca="false">SUM(E4:E9)</f>
        <v>123623.22</v>
      </c>
      <c r="F10" s="176" t="n">
        <f aca="false">SUM(F4:F9)</f>
        <v>111260.9</v>
      </c>
      <c r="G10" s="173" t="n">
        <f aca="false">SUM(G4:G9)</f>
        <v>12362.32</v>
      </c>
    </row>
    <row r="11" customFormat="false" ht="15" hidden="false" customHeight="false" outlineLevel="0" collapsed="false"/>
    <row r="12" customFormat="false" ht="15" hidden="false" customHeight="false" outlineLevel="0" collapsed="false">
      <c r="A12" s="159" t="s">
        <v>110</v>
      </c>
      <c r="B12" s="159"/>
      <c r="C12" s="159"/>
      <c r="F12" s="177" t="s">
        <v>111</v>
      </c>
      <c r="G12" s="177"/>
      <c r="I12" s="177" t="s">
        <v>112</v>
      </c>
      <c r="J12" s="177"/>
      <c r="K12" s="178"/>
      <c r="L12" s="177" t="s">
        <v>113</v>
      </c>
    </row>
    <row r="13" customFormat="false" ht="15" hidden="false" customHeight="false" outlineLevel="0" collapsed="false">
      <c r="A13" s="164" t="s">
        <v>91</v>
      </c>
      <c r="B13" s="164" t="s">
        <v>92</v>
      </c>
      <c r="C13" s="165" t="s">
        <v>93</v>
      </c>
      <c r="D13" s="164" t="s">
        <v>94</v>
      </c>
      <c r="E13" s="164" t="s">
        <v>95</v>
      </c>
      <c r="F13" s="165" t="s">
        <v>114</v>
      </c>
      <c r="G13" s="165" t="s">
        <v>115</v>
      </c>
      <c r="H13" s="164" t="s">
        <v>116</v>
      </c>
      <c r="I13" s="179" t="s">
        <v>96</v>
      </c>
      <c r="J13" s="180" t="s">
        <v>117</v>
      </c>
      <c r="K13" s="181" t="s">
        <v>118</v>
      </c>
      <c r="L13" s="182" t="s">
        <v>119</v>
      </c>
    </row>
    <row r="14" customFormat="false" ht="16.5" hidden="false" customHeight="false" outlineLevel="0" collapsed="false">
      <c r="A14" s="166" t="n">
        <v>41304</v>
      </c>
      <c r="B14" s="167" t="s">
        <v>98</v>
      </c>
      <c r="C14" s="168" t="s">
        <v>99</v>
      </c>
      <c r="D14" s="169" t="s">
        <v>100</v>
      </c>
      <c r="E14" s="170" t="n">
        <v>35705.36</v>
      </c>
      <c r="F14" s="173"/>
      <c r="G14" s="173"/>
      <c r="H14" s="170" t="n">
        <f aca="false">+E14-F14+G14</f>
        <v>35705.36</v>
      </c>
      <c r="I14" s="171" t="n">
        <f aca="false">31598.85+535.98</f>
        <v>32134.83</v>
      </c>
      <c r="J14" s="171"/>
      <c r="K14" s="171" t="n">
        <f aca="false">+I14+J14</f>
        <v>32134.83</v>
      </c>
      <c r="L14" s="183" t="n">
        <f aca="false">+H14-K14</f>
        <v>3570.53</v>
      </c>
    </row>
    <row r="15" customFormat="false" ht="16.5" hidden="false" customHeight="false" outlineLevel="0" collapsed="false">
      <c r="A15" s="166" t="n">
        <v>41687</v>
      </c>
      <c r="B15" s="167" t="s">
        <v>101</v>
      </c>
      <c r="C15" s="168" t="s">
        <v>102</v>
      </c>
      <c r="D15" s="169" t="s">
        <v>103</v>
      </c>
      <c r="E15" s="173" t="n">
        <v>37491.08</v>
      </c>
      <c r="F15" s="170" t="n">
        <v>33741.97</v>
      </c>
      <c r="G15" s="170" t="n">
        <v>16250.89</v>
      </c>
      <c r="H15" s="170" t="n">
        <f aca="false">+E15-F15+G15</f>
        <v>20000</v>
      </c>
      <c r="I15" s="174" t="n">
        <f aca="false">25868.86+6748.4+1124.71</f>
        <v>33741.97</v>
      </c>
      <c r="J15" s="174" t="n">
        <v>-33741.97</v>
      </c>
      <c r="K15" s="171" t="n">
        <f aca="false">+I15+J15</f>
        <v>0</v>
      </c>
      <c r="L15" s="183" t="n">
        <f aca="false">+H15-K15</f>
        <v>20000</v>
      </c>
    </row>
    <row r="16" customFormat="false" ht="16.5" hidden="false" customHeight="false" outlineLevel="0" collapsed="false">
      <c r="A16" s="166" t="n">
        <v>42306</v>
      </c>
      <c r="B16" s="167" t="s">
        <v>104</v>
      </c>
      <c r="C16" s="168" t="s">
        <v>105</v>
      </c>
      <c r="D16" s="169" t="s">
        <v>106</v>
      </c>
      <c r="E16" s="173" t="n">
        <v>35703.57</v>
      </c>
      <c r="F16" s="170" t="n">
        <v>32133.21</v>
      </c>
      <c r="G16" s="170" t="n">
        <v>22429.64</v>
      </c>
      <c r="H16" s="170" t="n">
        <f aca="false">+E16-F16+G16</f>
        <v>26000</v>
      </c>
      <c r="I16" s="174" t="n">
        <f aca="false">13924.39+6426.24+0.12+5355.5+535.55+535.57+5357.73-1.89</f>
        <v>32133.21</v>
      </c>
      <c r="J16" s="174" t="n">
        <v>-32133.21</v>
      </c>
      <c r="K16" s="171" t="n">
        <f aca="false">+I16+J16</f>
        <v>0</v>
      </c>
      <c r="L16" s="183" t="n">
        <f aca="false">+H16-K16</f>
        <v>26000</v>
      </c>
    </row>
    <row r="17" customFormat="false" ht="16.5" hidden="false" customHeight="false" outlineLevel="0" collapsed="false">
      <c r="A17" s="166" t="n">
        <v>42016</v>
      </c>
      <c r="B17" s="167" t="s">
        <v>107</v>
      </c>
      <c r="C17" s="168" t="s">
        <v>108</v>
      </c>
      <c r="D17" s="169" t="s">
        <v>109</v>
      </c>
      <c r="E17" s="173" t="n">
        <v>14723.21</v>
      </c>
      <c r="F17" s="170"/>
      <c r="G17" s="170"/>
      <c r="H17" s="170" t="n">
        <f aca="false">+E17-F17+G17</f>
        <v>14723.21</v>
      </c>
      <c r="I17" s="174" t="n">
        <f aca="false">7729.69+2650.18+2208.5+220.85+220.85+220.82</f>
        <v>13250.89</v>
      </c>
      <c r="J17" s="174"/>
      <c r="K17" s="171" t="n">
        <f aca="false">+I17+J17</f>
        <v>13250.89</v>
      </c>
      <c r="L17" s="183" t="n">
        <f aca="false">+H17-K17</f>
        <v>1472.32</v>
      </c>
    </row>
    <row r="18" customFormat="false" ht="17.25" hidden="false" customHeight="false" outlineLevel="0" collapsed="false">
      <c r="A18" s="175" t="s">
        <v>66</v>
      </c>
      <c r="B18" s="167"/>
      <c r="C18" s="167"/>
      <c r="D18" s="167"/>
      <c r="E18" s="176" t="n">
        <f aca="false">SUM(E12:E17)</f>
        <v>123623.22</v>
      </c>
      <c r="F18" s="176" t="n">
        <f aca="false">SUM(F12:F17)</f>
        <v>65875.18</v>
      </c>
      <c r="G18" s="176" t="n">
        <f aca="false">SUM(G12:G17)</f>
        <v>38680.53</v>
      </c>
      <c r="H18" s="176" t="n">
        <f aca="false">SUM(H14:H17)</f>
        <v>96428.57</v>
      </c>
      <c r="I18" s="176" t="n">
        <f aca="false">SUM(I14:I17)</f>
        <v>111260.9</v>
      </c>
      <c r="J18" s="176" t="n">
        <f aca="false">SUM(J14:J17)</f>
        <v>-65875.18</v>
      </c>
      <c r="K18" s="176" t="n">
        <f aca="false">SUM(K14:K17)</f>
        <v>45385.72</v>
      </c>
      <c r="L18" s="176" t="n">
        <f aca="false">SUM(L14:L17)</f>
        <v>51042.85</v>
      </c>
    </row>
    <row r="19" customFormat="false" ht="15" hidden="false" customHeight="false" outlineLevel="0" collapsed="false"/>
    <row r="20" customFormat="false" ht="15.75" hidden="false" customHeight="false" outlineLevel="0" collapsed="false">
      <c r="B20" s="184" t="s">
        <v>120</v>
      </c>
    </row>
    <row r="21" customFormat="false" ht="15.75" hidden="false" customHeight="false" outlineLevel="0" collapsed="false">
      <c r="A21" s="156" t="s">
        <v>60</v>
      </c>
      <c r="B21" s="111"/>
      <c r="C21" s="111"/>
      <c r="D21" s="111"/>
      <c r="E21" s="111"/>
      <c r="F21" s="111"/>
      <c r="G21" s="112"/>
    </row>
    <row r="22" customFormat="false" ht="21" hidden="false" customHeight="false" outlineLevel="0" collapsed="false">
      <c r="A22" s="157" t="s">
        <v>89</v>
      </c>
      <c r="B22" s="158"/>
      <c r="C22" s="158"/>
      <c r="G22" s="115"/>
    </row>
    <row r="23" customFormat="false" ht="15" hidden="false" customHeight="false" outlineLevel="0" collapsed="false">
      <c r="A23" s="159" t="s">
        <v>121</v>
      </c>
      <c r="B23" s="159"/>
      <c r="C23" s="159"/>
      <c r="G23" s="115"/>
      <c r="J23" s="185"/>
      <c r="K23" s="185"/>
    </row>
    <row r="24" customFormat="false" ht="15" hidden="false" customHeight="false" outlineLevel="0" collapsed="false">
      <c r="A24" s="164" t="s">
        <v>91</v>
      </c>
      <c r="B24" s="164" t="s">
        <v>92</v>
      </c>
      <c r="C24" s="165" t="s">
        <v>93</v>
      </c>
      <c r="D24" s="164" t="s">
        <v>94</v>
      </c>
      <c r="E24" s="164" t="s">
        <v>95</v>
      </c>
      <c r="F24" s="164" t="s">
        <v>96</v>
      </c>
      <c r="G24" s="164" t="s">
        <v>97</v>
      </c>
      <c r="H24" s="186"/>
      <c r="M24" s="178"/>
    </row>
    <row r="25" customFormat="false" ht="16.5" hidden="false" customHeight="false" outlineLevel="0" collapsed="false">
      <c r="A25" s="166" t="n">
        <v>41687</v>
      </c>
      <c r="B25" s="167" t="s">
        <v>101</v>
      </c>
      <c r="C25" s="187" t="s">
        <v>102</v>
      </c>
      <c r="D25" s="169" t="s">
        <v>103</v>
      </c>
      <c r="E25" s="173" t="n">
        <v>37491.08</v>
      </c>
      <c r="F25" s="174" t="n">
        <f aca="false">25868.86+6748.4+1124.71</f>
        <v>33741.97</v>
      </c>
      <c r="G25" s="172" t="n">
        <f aca="false">+E25-F25</f>
        <v>3749.11</v>
      </c>
      <c r="H25" s="186"/>
      <c r="I25" s="186"/>
      <c r="J25" s="186"/>
      <c r="K25" s="186"/>
      <c r="M25" s="155"/>
    </row>
    <row r="26" customFormat="false" ht="16.5" hidden="false" customHeight="false" outlineLevel="0" collapsed="false">
      <c r="A26" s="166" t="n">
        <v>42306</v>
      </c>
      <c r="B26" s="167" t="s">
        <v>104</v>
      </c>
      <c r="C26" s="187" t="s">
        <v>105</v>
      </c>
      <c r="D26" s="169" t="s">
        <v>106</v>
      </c>
      <c r="E26" s="173" t="n">
        <v>35703.57</v>
      </c>
      <c r="F26" s="174" t="n">
        <f aca="false">13924.39+6426.24+0.12+5355.5+535.55+535.57+5355.8+0.04</f>
        <v>32133.21</v>
      </c>
      <c r="G26" s="172" t="n">
        <f aca="false">+E26-F26</f>
        <v>3570.36</v>
      </c>
      <c r="H26" s="186"/>
      <c r="I26" s="186"/>
      <c r="J26" s="186"/>
      <c r="K26" s="186"/>
      <c r="M26" s="155"/>
    </row>
    <row r="27" customFormat="false" ht="17.25" hidden="false" customHeight="false" outlineLevel="0" collapsed="false">
      <c r="A27" s="188" t="s">
        <v>66</v>
      </c>
      <c r="E27" s="189" t="n">
        <f aca="false">SUM(E24:E26)</f>
        <v>73194.65</v>
      </c>
      <c r="F27" s="176" t="n">
        <f aca="false">SUM(F24:F26)</f>
        <v>65875.18</v>
      </c>
      <c r="G27" s="176" t="n">
        <f aca="false">SUM(G24:G26)</f>
        <v>7319.47</v>
      </c>
      <c r="H27" s="155"/>
      <c r="I27" s="186"/>
      <c r="J27" s="186"/>
      <c r="K27" s="186"/>
      <c r="M27" s="155"/>
    </row>
    <row r="28" customFormat="false" ht="15" hidden="false" customHeight="false" outlineLevel="0" collapsed="false"/>
    <row r="29" customFormat="false" ht="16.5" hidden="false" customHeight="false" outlineLevel="0" collapsed="false">
      <c r="B29" s="167" t="s">
        <v>101</v>
      </c>
      <c r="C29" s="187" t="s">
        <v>102</v>
      </c>
      <c r="D29" s="169" t="s">
        <v>103</v>
      </c>
    </row>
    <row r="30" customFormat="false" ht="15" hidden="false" customHeight="false" outlineLevel="0" collapsed="false">
      <c r="B30" s="190" t="s">
        <v>122</v>
      </c>
      <c r="F30" s="0" t="s">
        <v>123</v>
      </c>
    </row>
    <row r="31" customFormat="false" ht="16.5" hidden="false" customHeight="false" outlineLevel="0" collapsed="false">
      <c r="B31" s="0" t="s">
        <v>124</v>
      </c>
      <c r="C31" s="191" t="n">
        <v>37491.08</v>
      </c>
      <c r="D31" s="191"/>
      <c r="E31" s="192" t="s">
        <v>97</v>
      </c>
      <c r="F31" s="193" t="n">
        <v>3749.11</v>
      </c>
      <c r="G31" s="191"/>
    </row>
    <row r="32" customFormat="false" ht="16.5" hidden="false" customHeight="false" outlineLevel="0" collapsed="false">
      <c r="B32" s="0" t="s">
        <v>125</v>
      </c>
      <c r="C32" s="194" t="n">
        <v>33741.97</v>
      </c>
      <c r="D32" s="191"/>
      <c r="E32" s="195" t="s">
        <v>126</v>
      </c>
      <c r="F32" s="196" t="n">
        <v>20000</v>
      </c>
      <c r="G32" s="191"/>
    </row>
    <row r="33" customFormat="false" ht="17.25" hidden="false" customHeight="false" outlineLevel="0" collapsed="false">
      <c r="B33" s="178" t="s">
        <v>127</v>
      </c>
      <c r="C33" s="197" t="n">
        <f aca="false">+C31-C32</f>
        <v>3749.11</v>
      </c>
      <c r="D33" s="191"/>
      <c r="E33" s="198" t="s">
        <v>128</v>
      </c>
      <c r="F33" s="199" t="n">
        <f aca="false">+F32-F31</f>
        <v>16250.89</v>
      </c>
      <c r="G33" s="191"/>
    </row>
    <row r="34" customFormat="false" ht="16.5" hidden="false" customHeight="false" outlineLevel="0" collapsed="false">
      <c r="C34" s="191"/>
      <c r="D34" s="191"/>
      <c r="E34" s="191"/>
      <c r="F34" s="191"/>
      <c r="G34" s="191"/>
    </row>
    <row r="35" customFormat="false" ht="16.5" hidden="false" customHeight="false" outlineLevel="0" collapsed="false">
      <c r="A35" s="0" t="s">
        <v>43</v>
      </c>
      <c r="B35" s="0" t="s">
        <v>129</v>
      </c>
      <c r="C35" s="191" t="n">
        <v>33741.97</v>
      </c>
      <c r="D35" s="191"/>
      <c r="E35" s="191"/>
      <c r="F35" s="191"/>
      <c r="G35" s="191"/>
    </row>
    <row r="36" customFormat="false" ht="16.5" hidden="false" customHeight="false" outlineLevel="0" collapsed="false">
      <c r="A36" s="0" t="s">
        <v>35</v>
      </c>
      <c r="B36" s="0" t="s">
        <v>130</v>
      </c>
      <c r="C36" s="191"/>
      <c r="D36" s="191" t="n">
        <v>33741.97</v>
      </c>
      <c r="E36" s="191"/>
      <c r="F36" s="191"/>
      <c r="G36" s="191"/>
    </row>
    <row r="37" customFormat="false" ht="16.5" hidden="false" customHeight="false" outlineLevel="0" collapsed="false">
      <c r="A37" s="0" t="s">
        <v>66</v>
      </c>
      <c r="B37" s="0" t="s">
        <v>131</v>
      </c>
      <c r="F37" s="191"/>
      <c r="G37" s="191"/>
    </row>
    <row r="38" customFormat="false" ht="16.5" hidden="false" customHeight="false" outlineLevel="0" collapsed="false">
      <c r="B38" s="0" t="s">
        <v>132</v>
      </c>
      <c r="F38" s="191"/>
      <c r="G38" s="191"/>
    </row>
    <row r="39" customFormat="false" ht="16.5" hidden="false" customHeight="false" outlineLevel="0" collapsed="false">
      <c r="A39" s="0" t="s">
        <v>35</v>
      </c>
      <c r="B39" s="0" t="s">
        <v>130</v>
      </c>
      <c r="C39" s="191" t="n">
        <v>16250.89</v>
      </c>
      <c r="D39" s="191"/>
      <c r="F39" s="191"/>
      <c r="G39" s="191"/>
    </row>
    <row r="40" customFormat="false" ht="16.5" hidden="false" customHeight="false" outlineLevel="0" collapsed="false">
      <c r="A40" s="0" t="s">
        <v>133</v>
      </c>
      <c r="B40" s="0" t="s">
        <v>134</v>
      </c>
      <c r="C40" s="191"/>
      <c r="D40" s="191" t="n">
        <v>16250.89</v>
      </c>
      <c r="F40" s="191"/>
      <c r="G40" s="191"/>
    </row>
    <row r="41" customFormat="false" ht="16.5" hidden="false" customHeight="false" outlineLevel="0" collapsed="false">
      <c r="B41" s="0" t="s">
        <v>131</v>
      </c>
      <c r="C41" s="191"/>
      <c r="D41" s="191"/>
      <c r="F41" s="191"/>
      <c r="G41" s="191"/>
    </row>
    <row r="42" customFormat="false" ht="16.5" hidden="false" customHeight="false" outlineLevel="0" collapsed="false">
      <c r="A42" s="200"/>
      <c r="B42" s="200"/>
      <c r="C42" s="201"/>
      <c r="D42" s="201"/>
      <c r="E42" s="200"/>
      <c r="F42" s="201"/>
      <c r="G42" s="201"/>
    </row>
    <row r="43" customFormat="false" ht="16.5" hidden="false" customHeight="false" outlineLevel="0" collapsed="false">
      <c r="C43" s="191"/>
      <c r="D43" s="191"/>
      <c r="F43" s="191"/>
      <c r="G43" s="191"/>
    </row>
    <row r="44" customFormat="false" ht="16.5" hidden="false" customHeight="false" outlineLevel="0" collapsed="false">
      <c r="B44" s="167" t="s">
        <v>104</v>
      </c>
      <c r="C44" s="187" t="s">
        <v>105</v>
      </c>
      <c r="D44" s="169" t="s">
        <v>106</v>
      </c>
      <c r="F44" s="191"/>
      <c r="G44" s="191"/>
    </row>
    <row r="45" customFormat="false" ht="15" hidden="false" customHeight="false" outlineLevel="0" collapsed="false">
      <c r="B45" s="190" t="s">
        <v>122</v>
      </c>
      <c r="F45" s="0" t="s">
        <v>123</v>
      </c>
    </row>
    <row r="46" customFormat="false" ht="16.5" hidden="false" customHeight="false" outlineLevel="0" collapsed="false">
      <c r="B46" s="0" t="s">
        <v>124</v>
      </c>
      <c r="C46" s="191" t="n">
        <v>35703.57</v>
      </c>
      <c r="D46" s="191"/>
      <c r="E46" s="192" t="s">
        <v>97</v>
      </c>
      <c r="F46" s="193" t="n">
        <v>3570.36</v>
      </c>
    </row>
    <row r="47" customFormat="false" ht="16.5" hidden="false" customHeight="false" outlineLevel="0" collapsed="false">
      <c r="B47" s="0" t="s">
        <v>125</v>
      </c>
      <c r="C47" s="194" t="n">
        <v>32133.21</v>
      </c>
      <c r="D47" s="191"/>
      <c r="E47" s="195" t="s">
        <v>126</v>
      </c>
      <c r="F47" s="196" t="n">
        <v>26000</v>
      </c>
    </row>
    <row r="48" customFormat="false" ht="17.25" hidden="false" customHeight="false" outlineLevel="0" collapsed="false">
      <c r="B48" s="178" t="s">
        <v>127</v>
      </c>
      <c r="C48" s="197" t="n">
        <f aca="false">+C46-C47</f>
        <v>3570.36</v>
      </c>
      <c r="D48" s="191"/>
      <c r="E48" s="198" t="s">
        <v>128</v>
      </c>
      <c r="F48" s="199" t="n">
        <f aca="false">+F47-F46</f>
        <v>22429.64</v>
      </c>
    </row>
    <row r="49" customFormat="false" ht="16.5" hidden="false" customHeight="false" outlineLevel="0" collapsed="false">
      <c r="C49" s="191"/>
      <c r="D49" s="191"/>
      <c r="E49" s="191"/>
      <c r="F49" s="191"/>
    </row>
    <row r="50" customFormat="false" ht="16.5" hidden="false" customHeight="false" outlineLevel="0" collapsed="false">
      <c r="A50" s="0" t="s">
        <v>43</v>
      </c>
      <c r="B50" s="0" t="s">
        <v>129</v>
      </c>
      <c r="C50" s="191" t="n">
        <v>32133.21</v>
      </c>
      <c r="D50" s="191"/>
      <c r="E50" s="191"/>
      <c r="F50" s="191"/>
    </row>
    <row r="51" customFormat="false" ht="16.5" hidden="false" customHeight="false" outlineLevel="0" collapsed="false">
      <c r="A51" s="0" t="s">
        <v>35</v>
      </c>
      <c r="B51" s="0" t="s">
        <v>130</v>
      </c>
      <c r="C51" s="191"/>
      <c r="D51" s="191" t="n">
        <f aca="false">+C50</f>
        <v>32133.21</v>
      </c>
      <c r="E51" s="191"/>
      <c r="F51" s="191"/>
    </row>
    <row r="52" customFormat="false" ht="16.5" hidden="false" customHeight="false" outlineLevel="0" collapsed="false">
      <c r="A52" s="0" t="s">
        <v>66</v>
      </c>
      <c r="B52" s="0" t="s">
        <v>135</v>
      </c>
      <c r="F52" s="191"/>
    </row>
    <row r="53" customFormat="false" ht="16.5" hidden="false" customHeight="false" outlineLevel="0" collapsed="false">
      <c r="B53" s="0" t="s">
        <v>132</v>
      </c>
      <c r="F53" s="191"/>
    </row>
    <row r="54" customFormat="false" ht="16.5" hidden="false" customHeight="false" outlineLevel="0" collapsed="false">
      <c r="A54" s="0" t="s">
        <v>35</v>
      </c>
      <c r="B54" s="0" t="s">
        <v>130</v>
      </c>
      <c r="C54" s="191" t="n">
        <v>22429.64</v>
      </c>
      <c r="D54" s="191"/>
      <c r="F54" s="191"/>
    </row>
    <row r="55" customFormat="false" ht="16.5" hidden="false" customHeight="false" outlineLevel="0" collapsed="false">
      <c r="A55" s="0" t="s">
        <v>133</v>
      </c>
      <c r="B55" s="0" t="s">
        <v>134</v>
      </c>
      <c r="C55" s="191"/>
      <c r="D55" s="191" t="n">
        <f aca="false">+C54</f>
        <v>22429.64</v>
      </c>
      <c r="F55" s="191"/>
    </row>
    <row r="56" customFormat="false" ht="16.5" hidden="false" customHeight="false" outlineLevel="0" collapsed="false">
      <c r="B56" s="0" t="s">
        <v>135</v>
      </c>
      <c r="C56" s="191"/>
      <c r="D56" s="191"/>
      <c r="F56" s="191"/>
    </row>
    <row r="57" customFormat="false" ht="16.5" hidden="false" customHeight="false" outlineLevel="0" collapsed="false">
      <c r="C57" s="191"/>
      <c r="D57" s="191"/>
      <c r="E57" s="119" t="s">
        <v>136</v>
      </c>
      <c r="F57" s="119"/>
    </row>
    <row r="58" customFormat="false" ht="16.5" hidden="false" customHeight="false" outlineLevel="0" collapsed="false">
      <c r="C58" s="194" t="s">
        <v>137</v>
      </c>
      <c r="D58" s="194"/>
      <c r="E58" s="191"/>
      <c r="F58" s="202" t="n">
        <v>111260.9</v>
      </c>
      <c r="G58" s="0" t="s">
        <v>138</v>
      </c>
    </row>
    <row r="59" customFormat="false" ht="16.5" hidden="false" customHeight="false" outlineLevel="0" collapsed="false">
      <c r="B59" s="203" t="s">
        <v>139</v>
      </c>
      <c r="C59" s="191" t="n">
        <v>123623.22</v>
      </c>
      <c r="D59" s="204"/>
      <c r="E59" s="191" t="n">
        <v>33741.97</v>
      </c>
      <c r="F59" s="202"/>
    </row>
    <row r="60" customFormat="false" ht="16.5" hidden="false" customHeight="false" outlineLevel="0" collapsed="false">
      <c r="C60" s="191" t="n">
        <v>16250.89</v>
      </c>
      <c r="D60" s="202" t="n">
        <v>33741.97</v>
      </c>
      <c r="E60" s="194" t="n">
        <v>32133.21</v>
      </c>
      <c r="F60" s="171"/>
    </row>
    <row r="61" customFormat="false" ht="16.5" hidden="false" customHeight="false" outlineLevel="0" collapsed="false">
      <c r="C61" s="205" t="n">
        <v>22429.64</v>
      </c>
      <c r="D61" s="171" t="n">
        <v>32133.21</v>
      </c>
      <c r="E61" s="191" t="n">
        <f aca="false">SUM(E59:E60)</f>
        <v>65875.18</v>
      </c>
      <c r="F61" s="202" t="n">
        <f aca="false">SUM(F58:F60)</f>
        <v>111260.9</v>
      </c>
    </row>
    <row r="62" customFormat="false" ht="17.25" hidden="false" customHeight="false" outlineLevel="0" collapsed="false">
      <c r="C62" s="191" t="n">
        <f aca="false">SUM(C59:C61)</f>
        <v>162303.75</v>
      </c>
      <c r="D62" s="204" t="n">
        <f aca="false">SUM(D59:D61)</f>
        <v>65875.18</v>
      </c>
      <c r="E62" s="191"/>
      <c r="F62" s="206" t="n">
        <f aca="false">+F61-E61</f>
        <v>45385.72</v>
      </c>
      <c r="G62" s="207" t="s">
        <v>140</v>
      </c>
    </row>
    <row r="63" customFormat="false" ht="18" hidden="false" customHeight="false" outlineLevel="0" collapsed="false">
      <c r="B63" s="203" t="s">
        <v>140</v>
      </c>
      <c r="C63" s="208" t="n">
        <f aca="false">+C62-D62</f>
        <v>96428.57</v>
      </c>
      <c r="D63" s="202"/>
      <c r="E63" s="191"/>
      <c r="F63" s="202"/>
    </row>
    <row r="64" customFormat="false" ht="17.25" hidden="false" customHeight="false" outlineLevel="0" collapsed="false">
      <c r="C64" s="191"/>
      <c r="D64" s="202"/>
      <c r="E64" s="191"/>
      <c r="F64" s="191"/>
    </row>
    <row r="65" customFormat="false" ht="16.5" hidden="false" customHeight="false" outlineLevel="0" collapsed="false">
      <c r="C65" s="191"/>
      <c r="D65" s="191"/>
      <c r="E65" s="119" t="s">
        <v>141</v>
      </c>
      <c r="F65" s="119"/>
    </row>
    <row r="66" customFormat="false" ht="16.5" hidden="false" customHeight="false" outlineLevel="0" collapsed="false">
      <c r="C66" s="191"/>
      <c r="D66" s="191"/>
      <c r="F66" s="204" t="n">
        <v>16250.89</v>
      </c>
    </row>
    <row r="67" customFormat="false" ht="16.5" hidden="false" customHeight="false" outlineLevel="0" collapsed="false">
      <c r="C67" s="191"/>
      <c r="D67" s="191"/>
      <c r="F67" s="171" t="n">
        <v>22429.64</v>
      </c>
    </row>
    <row r="68" customFormat="false" ht="17.25" hidden="false" customHeight="false" outlineLevel="0" collapsed="false">
      <c r="C68" s="191"/>
      <c r="D68" s="191"/>
      <c r="F68" s="209" t="n">
        <f aca="false">SUM(F66:F67)</f>
        <v>38680.53</v>
      </c>
      <c r="G68" s="207" t="s">
        <v>140</v>
      </c>
    </row>
    <row r="69" customFormat="false" ht="17.25" hidden="false" customHeight="false" outlineLevel="0" collapsed="false">
      <c r="C69" s="191"/>
      <c r="D69" s="191"/>
      <c r="F69" s="210"/>
    </row>
    <row r="70" customFormat="false" ht="16.5" hidden="false" customHeight="false" outlineLevel="0" collapsed="false">
      <c r="C70" s="191"/>
      <c r="D70" s="191"/>
    </row>
    <row r="71" customFormat="false" ht="16.5" hidden="false" customHeight="false" outlineLevel="0" collapsed="false">
      <c r="C71" s="191"/>
      <c r="D71" s="191"/>
    </row>
    <row r="72" customFormat="false" ht="16.5" hidden="false" customHeight="false" outlineLevel="0" collapsed="false">
      <c r="C72" s="191"/>
      <c r="D72" s="191"/>
    </row>
    <row r="73" customFormat="false" ht="16.5" hidden="false" customHeight="false" outlineLevel="0" collapsed="false">
      <c r="C73" s="191"/>
      <c r="D73" s="191"/>
    </row>
    <row r="74" customFormat="false" ht="16.5" hidden="false" customHeight="false" outlineLevel="0" collapsed="false">
      <c r="C74" s="191"/>
      <c r="D74" s="191"/>
    </row>
    <row r="75" customFormat="false" ht="16.5" hidden="false" customHeight="false" outlineLevel="0" collapsed="false">
      <c r="C75" s="191"/>
      <c r="D75" s="191"/>
    </row>
  </sheetData>
  <mergeCells count="5">
    <mergeCell ref="A3:C3"/>
    <mergeCell ref="A12:C12"/>
    <mergeCell ref="F12:G12"/>
    <mergeCell ref="I12:J12"/>
    <mergeCell ref="A23:C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2021-04-06T13:39:03Z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