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Carlos Almeida\Documents\GitHub\VISACOM\FASE II - Ejecucion\5000 Activos\5600 Propiedades y equipos\"/>
    </mc:Choice>
  </mc:AlternateContent>
  <xr:revisionPtr revIDLastSave="0" documentId="13_ncr:1_{69F85171-CA3F-421C-B6F5-1C6C9F5C79F7}" xr6:coauthVersionLast="46" xr6:coauthVersionMax="46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Cedula resumen" sheetId="1" r:id="rId1"/>
    <sheet name="Movimientos" sheetId="2" r:id="rId2"/>
    <sheet name="Reavalu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30" i="2" l="1"/>
  <c r="B30" i="2"/>
  <c r="H29" i="2"/>
  <c r="D42" i="2" s="1"/>
  <c r="H28" i="2"/>
  <c r="D41" i="2" s="1"/>
  <c r="D27" i="2"/>
  <c r="H27" i="2" s="1"/>
  <c r="D40" i="2" s="1"/>
  <c r="H26" i="2"/>
  <c r="D25" i="2"/>
  <c r="H25" i="2" s="1"/>
  <c r="D38" i="2" s="1"/>
  <c r="D24" i="2"/>
  <c r="D30" i="2" s="1"/>
  <c r="J17" i="2"/>
  <c r="L15" i="2"/>
  <c r="L14" i="2"/>
  <c r="H13" i="2"/>
  <c r="H17" i="2" s="1"/>
  <c r="F13" i="2"/>
  <c r="F17" i="2" s="1"/>
  <c r="D13" i="2"/>
  <c r="D17" i="2" s="1"/>
  <c r="B13" i="2"/>
  <c r="B17" i="2" s="1"/>
  <c r="L12" i="2"/>
  <c r="B42" i="2" s="1"/>
  <c r="L11" i="2"/>
  <c r="B41" i="2" s="1"/>
  <c r="L10" i="2"/>
  <c r="B40" i="2" s="1"/>
  <c r="F40" i="2" s="1"/>
  <c r="L9" i="2"/>
  <c r="B39" i="2" s="1"/>
  <c r="F39" i="2" s="1"/>
  <c r="L8" i="2"/>
  <c r="B38" i="2" s="1"/>
  <c r="L7" i="2"/>
  <c r="B37" i="2" s="1"/>
  <c r="F68" i="3"/>
  <c r="D62" i="3"/>
  <c r="C62" i="3"/>
  <c r="C63" i="3" s="1"/>
  <c r="F61" i="3"/>
  <c r="E61" i="3"/>
  <c r="D55" i="3"/>
  <c r="D51" i="3"/>
  <c r="F48" i="3"/>
  <c r="C48" i="3"/>
  <c r="F33" i="3"/>
  <c r="C33" i="3"/>
  <c r="E27" i="3"/>
  <c r="F26" i="3"/>
  <c r="G26" i="3" s="1"/>
  <c r="F25" i="3"/>
  <c r="F27" i="3" s="1"/>
  <c r="J18" i="3"/>
  <c r="G18" i="3"/>
  <c r="F18" i="3"/>
  <c r="E18" i="3"/>
  <c r="I17" i="3"/>
  <c r="K17" i="3" s="1"/>
  <c r="L17" i="3" s="1"/>
  <c r="H17" i="3"/>
  <c r="I16" i="3"/>
  <c r="K16" i="3" s="1"/>
  <c r="L16" i="3" s="1"/>
  <c r="H16" i="3"/>
  <c r="K15" i="3"/>
  <c r="L15" i="3" s="1"/>
  <c r="I15" i="3"/>
  <c r="H15" i="3"/>
  <c r="H18" i="3" s="1"/>
  <c r="I14" i="3"/>
  <c r="I18" i="3" s="1"/>
  <c r="H14" i="3"/>
  <c r="E10" i="3"/>
  <c r="F9" i="3"/>
  <c r="G9" i="3" s="1"/>
  <c r="F8" i="3"/>
  <c r="G8" i="3" s="1"/>
  <c r="F7" i="3"/>
  <c r="F6" i="3"/>
  <c r="G6" i="3" s="1"/>
  <c r="E33" i="1"/>
  <c r="E30" i="1"/>
  <c r="E29" i="1"/>
  <c r="E28" i="1"/>
  <c r="E27" i="1"/>
  <c r="J21" i="1"/>
  <c r="F21" i="1"/>
  <c r="E21" i="1"/>
  <c r="D21" i="1"/>
  <c r="G20" i="1"/>
  <c r="K20" i="1" s="1"/>
  <c r="G19" i="1"/>
  <c r="K19" i="1" s="1"/>
  <c r="K18" i="1"/>
  <c r="G18" i="1"/>
  <c r="D33" i="1" s="1"/>
  <c r="G17" i="1"/>
  <c r="K17" i="1" s="1"/>
  <c r="G16" i="1"/>
  <c r="K16" i="1" s="1"/>
  <c r="G15" i="1"/>
  <c r="K15" i="1" s="1"/>
  <c r="G14" i="1"/>
  <c r="G13" i="1"/>
  <c r="G12" i="1"/>
  <c r="G11" i="1"/>
  <c r="D27" i="1" s="1"/>
  <c r="K14" i="3" l="1"/>
  <c r="K18" i="3" s="1"/>
  <c r="F10" i="3"/>
  <c r="F62" i="3"/>
  <c r="F41" i="2"/>
  <c r="H31" i="2"/>
  <c r="L18" i="2"/>
  <c r="F38" i="2"/>
  <c r="B43" i="2"/>
  <c r="F42" i="2"/>
  <c r="H24" i="2"/>
  <c r="L13" i="2"/>
  <c r="L17" i="2" s="1"/>
  <c r="G7" i="3"/>
  <c r="G10" i="3" s="1"/>
  <c r="G25" i="3"/>
  <c r="G27" i="3" s="1"/>
  <c r="K12" i="1"/>
  <c r="D29" i="1"/>
  <c r="K13" i="1"/>
  <c r="D30" i="1"/>
  <c r="K14" i="1"/>
  <c r="D28" i="1"/>
  <c r="D32" i="1" s="1"/>
  <c r="D34" i="1" s="1"/>
  <c r="E32" i="1"/>
  <c r="E34" i="1" s="1"/>
  <c r="G21" i="1"/>
  <c r="K11" i="1"/>
  <c r="L14" i="3" l="1"/>
  <c r="L18" i="3" s="1"/>
  <c r="H30" i="2"/>
  <c r="D37" i="2"/>
  <c r="K21" i="1"/>
  <c r="D43" i="2" l="1"/>
  <c r="F44" i="2" s="1"/>
  <c r="F37" i="2"/>
  <c r="F43" i="2" s="1"/>
</calcChain>
</file>

<file path=xl/sharedStrings.xml><?xml version="1.0" encoding="utf-8"?>
<sst xmlns="http://schemas.openxmlformats.org/spreadsheetml/2006/main" count="278" uniqueCount="141">
  <si>
    <t>Cliente:</t>
  </si>
  <si>
    <t>VISACOM S.A</t>
  </si>
  <si>
    <t>P/T:</t>
  </si>
  <si>
    <t>Sección:</t>
  </si>
  <si>
    <t>Fase 2 – Ejecución</t>
  </si>
  <si>
    <t>Preparado por:</t>
  </si>
  <si>
    <t>Dara Macias</t>
  </si>
  <si>
    <t>Area:</t>
  </si>
  <si>
    <t>Activos no Corrientes</t>
  </si>
  <si>
    <t>Fecha:</t>
  </si>
  <si>
    <t>Prueba:</t>
  </si>
  <si>
    <t>Análisis variaciones de grupo contable</t>
  </si>
  <si>
    <t>Revisado por:</t>
  </si>
  <si>
    <t>Carlos Almeida</t>
  </si>
  <si>
    <t>Con corte al:</t>
  </si>
  <si>
    <t>Al 31 de Agosto del 2020</t>
  </si>
  <si>
    <t>Código</t>
  </si>
  <si>
    <t>Cuenta</t>
  </si>
  <si>
    <t>Saldos contables al</t>
  </si>
  <si>
    <t>Saldos auditados al</t>
  </si>
  <si>
    <t>Variaciones</t>
  </si>
  <si>
    <t>Débitos</t>
  </si>
  <si>
    <t>Créditos</t>
  </si>
  <si>
    <t>Valor</t>
  </si>
  <si>
    <t>Propiedades y equipos, neto</t>
  </si>
  <si>
    <t>1.2.1.5</t>
  </si>
  <si>
    <t>MUEBLES Y ENSERES</t>
  </si>
  <si>
    <t>1.2.1.7</t>
  </si>
  <si>
    <t>EQUIPOS DE COMPUTACION</t>
  </si>
  <si>
    <t>1.2.1.4</t>
  </si>
  <si>
    <t>INSTALACIONES</t>
  </si>
  <si>
    <t>1.2.1.8</t>
  </si>
  <si>
    <t>VEHICULOS</t>
  </si>
  <si>
    <t>1.2.1.9</t>
  </si>
  <si>
    <t>OTROS ACTIVOS</t>
  </si>
  <si>
    <t>DESARROLLO SOFTWARE CONTIFICO</t>
  </si>
  <si>
    <t>1.2.1.10</t>
  </si>
  <si>
    <t>Equipos y Acc de Proyeccion</t>
  </si>
  <si>
    <t>1.2.1.11</t>
  </si>
  <si>
    <t>(-) Depreciación Acumulada Propiedades, Planta y Equipo</t>
  </si>
  <si>
    <t>DEPRECIACION ACUMULADA</t>
  </si>
  <si>
    <t>Total</t>
  </si>
  <si>
    <t>Saldo al</t>
  </si>
  <si>
    <t>Muebles y enseres</t>
  </si>
  <si>
    <t>Vehículos</t>
  </si>
  <si>
    <t>Equipos de computación</t>
  </si>
  <si>
    <t>Otros, principalmente instalaciones</t>
  </si>
  <si>
    <t>Fuente:</t>
  </si>
  <si>
    <t>Estados Financieros de la compañía</t>
  </si>
  <si>
    <t>Objetivo:</t>
  </si>
  <si>
    <t>Obtener un detalle comparativo de los saldos entre periodos, esto con la finalidad de diseñar procedimientos de auditoría sobre los saldos de las cuentas</t>
  </si>
  <si>
    <t>Identificar las principales variaciones de los saldos.</t>
  </si>
  <si>
    <t>Observaciones:</t>
  </si>
  <si>
    <t>VISACOM S.A.</t>
  </si>
  <si>
    <t>A   C   T   I   V   O   S - C O S T O   DE  A D Q U I S I C I O N</t>
  </si>
  <si>
    <t>US$</t>
  </si>
  <si>
    <t>CONCEPTO</t>
  </si>
  <si>
    <t>COSTO ADQ.</t>
  </si>
  <si>
    <t xml:space="preserve"> </t>
  </si>
  <si>
    <t>RETIRO, BAJAS</t>
  </si>
  <si>
    <t>GASTO depr.</t>
  </si>
  <si>
    <t>SALDO AL</t>
  </si>
  <si>
    <t>ADQUISICION</t>
  </si>
  <si>
    <t>VENTAS</t>
  </si>
  <si>
    <t>AÑO 2020</t>
  </si>
  <si>
    <t>EQUIPOS DE COMPUTACIÓN Y SOFTWARE</t>
  </si>
  <si>
    <t>EQUIPOS Y ACCESORIOS DE PROYECCION</t>
  </si>
  <si>
    <t>VEHÍCULOS</t>
  </si>
  <si>
    <t xml:space="preserve">INSTALACIONES </t>
  </si>
  <si>
    <t>DEP. ACUMULADA</t>
  </si>
  <si>
    <t>D   E   P   R   E   C   I   A   C   I   O   N         A  C  U  M  U  L  A  D  A</t>
  </si>
  <si>
    <t>SALDO DEP.ACU</t>
  </si>
  <si>
    <t>DEPRECIAC.</t>
  </si>
  <si>
    <t>EQUIPOS DE COMPUTACIÓN</t>
  </si>
  <si>
    <t>TOTAL DEPRECIACION ACUM.A.FIJOS</t>
  </si>
  <si>
    <t>N E T O   EN  L I B R O S</t>
  </si>
  <si>
    <t>DEPREC.ACUM</t>
  </si>
  <si>
    <t>NETO</t>
  </si>
  <si>
    <t xml:space="preserve"> Movimiento</t>
  </si>
  <si>
    <t>Referencia</t>
  </si>
  <si>
    <t>Conclusiones (A ser completado por el Auditor a cargo del compromiso):</t>
  </si>
  <si>
    <t>Nota a los estados financieros:</t>
  </si>
  <si>
    <t xml:space="preserve">VEHICULOS </t>
  </si>
  <si>
    <t xml:space="preserve"> AL 31 diciembre del 2020 -antes de reavaluo</t>
  </si>
  <si>
    <t>fecha</t>
  </si>
  <si>
    <t>Descripcion</t>
  </si>
  <si>
    <t>Motor</t>
  </si>
  <si>
    <t>Placa</t>
  </si>
  <si>
    <t>Costo.Adq.</t>
  </si>
  <si>
    <t>Deprec.Acum</t>
  </si>
  <si>
    <t>Valor en libros</t>
  </si>
  <si>
    <t>NISSAN XTRAIL  XTREME 2.5  4X2</t>
  </si>
  <si>
    <t>QR25544720B</t>
  </si>
  <si>
    <t>GSH1169</t>
  </si>
  <si>
    <t>FORD ESCAPE  S AC 2.5  TA 4P</t>
  </si>
  <si>
    <t>EUB35500</t>
  </si>
  <si>
    <t>GSK6612</t>
  </si>
  <si>
    <t>NISSAN XTRAIL SENSE  CVT 2.5  4X2</t>
  </si>
  <si>
    <t>QR25415431L</t>
  </si>
  <si>
    <t>GSP7419</t>
  </si>
  <si>
    <t>FURGONETA VAN N300 1.2 5P N300 MAX CARGO</t>
  </si>
  <si>
    <t>LAQUE80720757</t>
  </si>
  <si>
    <t>GSN9327</t>
  </si>
  <si>
    <t xml:space="preserve"> AL 31 diciembre del 2020 - con reavaluo</t>
  </si>
  <si>
    <t>AJUSTE COSTO REAVALUO</t>
  </si>
  <si>
    <t>DEPRECIACION</t>
  </si>
  <si>
    <t xml:space="preserve">Valor </t>
  </si>
  <si>
    <t>(-)</t>
  </si>
  <si>
    <t>(+)</t>
  </si>
  <si>
    <t>Costo.Reval</t>
  </si>
  <si>
    <t>Aj.Deprc x Reav</t>
  </si>
  <si>
    <t>Total Dep.Acum</t>
  </si>
  <si>
    <t>en Libros</t>
  </si>
  <si>
    <t>C  A  L  C  U  L  O       D E      R  E  A  V  A  L  U  O</t>
  </si>
  <si>
    <t xml:space="preserve"> AL 31 diciembre del 2020</t>
  </si>
  <si>
    <t>(METODO ELIMINACION)</t>
  </si>
  <si>
    <t>us$</t>
  </si>
  <si>
    <t>Costo historico</t>
  </si>
  <si>
    <t>Depreciacion acumulada</t>
  </si>
  <si>
    <t>Reavaluo</t>
  </si>
  <si>
    <t>Saldo en libros</t>
  </si>
  <si>
    <t>Saldo</t>
  </si>
  <si>
    <t>Deprec.Acumulada de vehiculos</t>
  </si>
  <si>
    <t>Vehiculos</t>
  </si>
  <si>
    <t>Reavaluo del vehiculo Ford Escape GSK6612</t>
  </si>
  <si>
    <t>xxx-xxx</t>
  </si>
  <si>
    <t>3.1.5.2</t>
  </si>
  <si>
    <t>Superavit por Reavaluo</t>
  </si>
  <si>
    <t>Reavaluo del vehiculo Nissan XtrailGSP7419</t>
  </si>
  <si>
    <t xml:space="preserve">     Dep.Acum.Vehiculos</t>
  </si>
  <si>
    <t xml:space="preserve">                   Vehiculos</t>
  </si>
  <si>
    <t>sdo 2019</t>
  </si>
  <si>
    <t>sdo.2019</t>
  </si>
  <si>
    <t>sdo.2020</t>
  </si>
  <si>
    <t xml:space="preserve">       Superavit x Revaloriz</t>
  </si>
  <si>
    <t>ACTIVOS FIJOS AL 31 DE DICIEMBRE 2020</t>
  </si>
  <si>
    <t>REAVALUO</t>
  </si>
  <si>
    <t>AJUSTES</t>
  </si>
  <si>
    <t>ENE A DIC/20</t>
  </si>
  <si>
    <r>
      <t>DACTIVOS FIJOS AL 31 DE DICIEMBRE 2020 (</t>
    </r>
    <r>
      <rPr>
        <b/>
        <i/>
        <sz val="8"/>
        <rFont val="Arial Unicode MS"/>
      </rPr>
      <t>Documento preparado por el cliente</t>
    </r>
    <r>
      <rPr>
        <b/>
        <sz val="8"/>
        <rFont val="Arial Unicode MS"/>
        <family val="2"/>
      </rPr>
      <t>)</t>
    </r>
  </si>
  <si>
    <r>
      <t>VEHICULOS (</t>
    </r>
    <r>
      <rPr>
        <b/>
        <i/>
        <sz val="16"/>
        <color theme="1"/>
        <rFont val="Calibri"/>
        <family val="2"/>
        <scheme val="minor"/>
      </rPr>
      <t>Documento preparado por el cliente</t>
    </r>
    <r>
      <rPr>
        <b/>
        <sz val="16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</si>
</sst>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\ %"/>
    <numFmt numFmtId="165" formatCode="#,##0.00\ ;\(#,##0.00\);\-#\ ;@\ "/>
    <numFmt numFmtId="166" formatCode="_ \$* #,##0.00_ ;_ \$* \-#,##0.00_ ;_ \$* \-??_ ;_ @_ "/>
    <numFmt numFmtId="167" formatCode="#,##0\ ;\(#,##0\);\-#\ ;@\ "/>
    <numFmt numFmtId="168" formatCode="_ * #,##0.00_ ;_ * \-#,##0.00_ ;_ * \-??_ ;_ @_ "/>
    <numFmt numFmtId="169" formatCode="_ * #,##0_ ;_ * \-#,##0_ ;_ * \-??_ ;_ @_ "/>
    <numFmt numFmtId="170" formatCode="#,##0\ ;\(#,##0\)"/>
    <numFmt numFmtId="171" formatCode="0\ %"/>
    <numFmt numFmtId="172" formatCode="[$-409]d\-mmm\-yy;@"/>
  </numFmts>
  <fonts count="40">
    <font>
      <sz val="11"/>
      <color rgb="FF000000"/>
      <name val="Arial"/>
      <charset val="1"/>
    </font>
    <font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CC0000"/>
      <name val="Arial"/>
      <family val="2"/>
    </font>
    <font>
      <sz val="11"/>
      <color rgb="FF9C0006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333333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b/>
      <sz val="16"/>
      <color rgb="FFFF0000"/>
      <name val="Arial"/>
      <family val="2"/>
    </font>
    <font>
      <b/>
      <u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0"/>
      <color theme="1"/>
      <name val="Arial Narrow"/>
      <family val="2"/>
    </font>
    <font>
      <b/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 Narrow"/>
      <family val="2"/>
    </font>
    <font>
      <sz val="11"/>
      <color theme="1"/>
      <name val="Arial Narrow"/>
      <family val="2"/>
    </font>
    <font>
      <b/>
      <i/>
      <sz val="10"/>
      <color theme="1"/>
      <name val="Calibri"/>
      <family val="2"/>
      <scheme val="minor"/>
    </font>
    <font>
      <b/>
      <i/>
      <sz val="9"/>
      <color theme="1"/>
      <name val="Arial Narrow"/>
      <family val="2"/>
    </font>
    <font>
      <sz val="9"/>
      <color theme="1"/>
      <name val="Arial Narrow"/>
      <family val="2"/>
    </font>
    <font>
      <b/>
      <i/>
      <sz val="12"/>
      <color theme="1"/>
      <name val="Calibri"/>
      <family val="2"/>
      <scheme val="minor"/>
    </font>
    <font>
      <sz val="10"/>
      <color theme="1"/>
      <name val="Arial Narrow"/>
      <family val="2"/>
    </font>
    <font>
      <i/>
      <sz val="10"/>
      <color theme="1"/>
      <name val="Calibri"/>
      <family val="2"/>
      <scheme val="minor"/>
    </font>
    <font>
      <b/>
      <sz val="8"/>
      <name val="Arial Unicode MS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8"/>
      <name val="Arial Unicode MS"/>
    </font>
    <font>
      <b/>
      <i/>
      <sz val="16"/>
      <color theme="1"/>
      <name val="Calibri"/>
      <family val="2"/>
      <scheme val="minor"/>
    </font>
    <font>
      <sz val="9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FFC7CE"/>
      </patternFill>
    </fill>
    <fill>
      <patternFill patternType="solid">
        <fgColor rgb="FFFFC7CE"/>
        <bgColor rgb="FFFFCCCC"/>
      </patternFill>
    </fill>
    <fill>
      <patternFill patternType="solid">
        <fgColor rgb="FFCC0000"/>
        <bgColor rgb="FF9C0006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theme="2" tint="-0.499984740745262"/>
        <bgColor indexed="64"/>
      </patternFill>
    </fill>
  </fills>
  <borders count="3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22">
    <xf numFmtId="0" fontId="0" fillId="0" borderId="0"/>
    <xf numFmtId="168" fontId="14" fillId="0" borderId="0" applyBorder="0" applyProtection="0"/>
    <xf numFmtId="166" fontId="14" fillId="0" borderId="0" applyBorder="0" applyProtection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7" borderId="0" applyBorder="0" applyProtection="0"/>
    <xf numFmtId="0" fontId="6" fillId="0" borderId="0" applyBorder="0" applyProtection="0"/>
    <xf numFmtId="0" fontId="7" fillId="8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0" borderId="0" applyBorder="0" applyProtection="0"/>
    <xf numFmtId="0" fontId="12" fillId="9" borderId="1" applyProtection="0"/>
    <xf numFmtId="0" fontId="14" fillId="0" borderId="0" applyBorder="0" applyProtection="0"/>
    <xf numFmtId="0" fontId="14" fillId="0" borderId="0" applyBorder="0" applyProtection="0"/>
    <xf numFmtId="0" fontId="3" fillId="0" borderId="0" applyBorder="0" applyProtection="0"/>
    <xf numFmtId="165" fontId="13" fillId="0" borderId="0" applyBorder="0" applyProtection="0"/>
    <xf numFmtId="171" fontId="13" fillId="0" borderId="0" applyBorder="0" applyProtection="0"/>
  </cellStyleXfs>
  <cellXfs count="212">
    <xf numFmtId="0" fontId="0" fillId="0" borderId="0" xfId="0"/>
    <xf numFmtId="0" fontId="0" fillId="0" borderId="0" xfId="0" applyAlignment="1">
      <alignment horizontal="center"/>
    </xf>
    <xf numFmtId="0" fontId="0" fillId="0" borderId="18" xfId="0" applyBorder="1"/>
    <xf numFmtId="0" fontId="0" fillId="0" borderId="9" xfId="0" applyBorder="1"/>
    <xf numFmtId="0" fontId="0" fillId="0" borderId="22" xfId="0" applyBorder="1"/>
    <xf numFmtId="0" fontId="0" fillId="0" borderId="5" xfId="0" applyBorder="1"/>
    <xf numFmtId="0" fontId="0" fillId="0" borderId="11" xfId="0" applyBorder="1"/>
    <xf numFmtId="0" fontId="0" fillId="0" borderId="8" xfId="0" applyBorder="1"/>
    <xf numFmtId="170" fontId="15" fillId="0" borderId="8" xfId="1" applyNumberFormat="1" applyFont="1" applyBorder="1" applyAlignment="1" applyProtection="1">
      <alignment horizontal="right" vertical="center"/>
    </xf>
    <xf numFmtId="170" fontId="15" fillId="0" borderId="12" xfId="1" applyNumberFormat="1" applyFont="1" applyBorder="1" applyAlignment="1" applyProtection="1">
      <alignment horizontal="right" vertical="center"/>
    </xf>
    <xf numFmtId="0" fontId="2" fillId="11" borderId="26" xfId="0" applyFont="1" applyFill="1" applyBorder="1" applyAlignment="1">
      <alignment horizontal="left"/>
    </xf>
    <xf numFmtId="49" fontId="2" fillId="10" borderId="3" xfId="0" applyNumberFormat="1" applyFont="1" applyFill="1" applyBorder="1" applyAlignment="1">
      <alignment horizontal="left" vertical="center"/>
    </xf>
    <xf numFmtId="0" fontId="16" fillId="10" borderId="0" xfId="0" applyFont="1" applyFill="1" applyAlignment="1">
      <alignment vertical="center"/>
    </xf>
    <xf numFmtId="0" fontId="16" fillId="10" borderId="0" xfId="0" applyFont="1" applyFill="1"/>
    <xf numFmtId="164" fontId="16" fillId="10" borderId="0" xfId="0" applyNumberFormat="1" applyFont="1" applyFill="1"/>
    <xf numFmtId="0" fontId="2" fillId="10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/>
    </xf>
    <xf numFmtId="15" fontId="2" fillId="10" borderId="4" xfId="0" applyNumberFormat="1" applyFont="1" applyFill="1" applyBorder="1" applyAlignment="1">
      <alignment horizontal="center" vertical="center"/>
    </xf>
    <xf numFmtId="15" fontId="2" fillId="10" borderId="5" xfId="0" applyNumberFormat="1" applyFont="1" applyFill="1" applyBorder="1" applyAlignment="1">
      <alignment horizontal="center" vertical="center"/>
    </xf>
    <xf numFmtId="49" fontId="16" fillId="0" borderId="7" xfId="0" applyNumberFormat="1" applyFont="1" applyBorder="1" applyAlignment="1" applyProtection="1"/>
    <xf numFmtId="49" fontId="18" fillId="0" borderId="0" xfId="0" applyNumberFormat="1" applyFont="1" applyAlignment="1" applyProtection="1">
      <alignment horizontal="left"/>
    </xf>
    <xf numFmtId="169" fontId="16" fillId="10" borderId="8" xfId="1" applyNumberFormat="1" applyFont="1" applyFill="1" applyBorder="1" applyAlignment="1" applyProtection="1">
      <alignment horizontal="right" vertical="center"/>
    </xf>
    <xf numFmtId="0" fontId="16" fillId="0" borderId="8" xfId="2" applyNumberFormat="1" applyFont="1" applyBorder="1" applyAlignment="1" applyProtection="1">
      <alignment horizontal="center" vertical="center"/>
    </xf>
    <xf numFmtId="0" fontId="16" fillId="0" borderId="9" xfId="2" applyNumberFormat="1" applyFont="1" applyBorder="1" applyAlignment="1" applyProtection="1">
      <alignment horizontal="center" vertical="center"/>
    </xf>
    <xf numFmtId="0" fontId="16" fillId="0" borderId="10" xfId="2" applyNumberFormat="1" applyFont="1" applyBorder="1" applyAlignment="1" applyProtection="1">
      <alignment horizontal="center" vertical="center"/>
    </xf>
    <xf numFmtId="0" fontId="16" fillId="0" borderId="5" xfId="2" applyNumberFormat="1" applyFont="1" applyBorder="1" applyAlignment="1" applyProtection="1">
      <alignment horizontal="center" vertical="center"/>
    </xf>
    <xf numFmtId="167" fontId="16" fillId="0" borderId="0" xfId="0" applyNumberFormat="1" applyFont="1" applyBorder="1" applyAlignment="1" applyProtection="1">
      <alignment horizontal="left" vertical="center"/>
    </xf>
    <xf numFmtId="167" fontId="16" fillId="0" borderId="8" xfId="0" applyNumberFormat="1" applyFont="1" applyBorder="1" applyAlignment="1" applyProtection="1">
      <alignment horizontal="center" vertical="center"/>
    </xf>
    <xf numFmtId="169" fontId="16" fillId="0" borderId="10" xfId="1" applyNumberFormat="1" applyFont="1" applyBorder="1" applyAlignment="1" applyProtection="1">
      <alignment horizontal="right"/>
    </xf>
    <xf numFmtId="49" fontId="2" fillId="10" borderId="7" xfId="0" applyNumberFormat="1" applyFont="1" applyFill="1" applyBorder="1" applyAlignment="1" applyProtection="1">
      <alignment horizontal="left"/>
    </xf>
    <xf numFmtId="0" fontId="18" fillId="10" borderId="9" xfId="0" applyFont="1" applyFill="1" applyBorder="1" applyAlignment="1" applyProtection="1">
      <alignment horizontal="left"/>
    </xf>
    <xf numFmtId="169" fontId="16" fillId="10" borderId="9" xfId="1" applyNumberFormat="1" applyFont="1" applyFill="1" applyBorder="1" applyAlignment="1" applyProtection="1">
      <alignment horizontal="right" vertical="center"/>
    </xf>
    <xf numFmtId="169" fontId="16" fillId="10" borderId="10" xfId="1" applyNumberFormat="1" applyFont="1" applyFill="1" applyBorder="1" applyAlignment="1" applyProtection="1">
      <alignment horizontal="right" vertical="center"/>
    </xf>
    <xf numFmtId="169" fontId="16" fillId="0" borderId="8" xfId="1" applyNumberFormat="1" applyFont="1" applyBorder="1" applyAlignment="1" applyProtection="1">
      <alignment horizontal="right" vertical="center"/>
    </xf>
    <xf numFmtId="167" fontId="16" fillId="10" borderId="9" xfId="0" applyNumberFormat="1" applyFont="1" applyFill="1" applyBorder="1" applyAlignment="1" applyProtection="1">
      <alignment horizontal="left" vertical="center"/>
    </xf>
    <xf numFmtId="49" fontId="16" fillId="10" borderId="7" xfId="0" applyNumberFormat="1" applyFont="1" applyFill="1" applyBorder="1" applyAlignment="1" applyProtection="1">
      <alignment horizontal="left"/>
    </xf>
    <xf numFmtId="0" fontId="16" fillId="10" borderId="8" xfId="0" applyFont="1" applyFill="1" applyBorder="1" applyAlignment="1" applyProtection="1"/>
    <xf numFmtId="0" fontId="16" fillId="10" borderId="9" xfId="0" applyFont="1" applyFill="1" applyBorder="1" applyAlignment="1" applyProtection="1">
      <alignment horizontal="left"/>
    </xf>
    <xf numFmtId="49" fontId="16" fillId="10" borderId="7" xfId="0" applyNumberFormat="1" applyFont="1" applyFill="1" applyBorder="1" applyAlignment="1" applyProtection="1"/>
    <xf numFmtId="49" fontId="16" fillId="10" borderId="9" xfId="0" applyNumberFormat="1" applyFont="1" applyFill="1" applyBorder="1" applyAlignment="1" applyProtection="1">
      <alignment horizontal="left"/>
    </xf>
    <xf numFmtId="169" fontId="16" fillId="10" borderId="8" xfId="1" applyNumberFormat="1" applyFont="1" applyFill="1" applyBorder="1" applyAlignment="1" applyProtection="1">
      <alignment horizontal="right" vertical="top"/>
      <protection locked="0"/>
    </xf>
    <xf numFmtId="167" fontId="16" fillId="10" borderId="0" xfId="0" applyNumberFormat="1" applyFont="1" applyFill="1" applyBorder="1" applyAlignment="1" applyProtection="1">
      <alignment horizontal="left" vertical="center"/>
    </xf>
    <xf numFmtId="167" fontId="16" fillId="10" borderId="8" xfId="0" applyNumberFormat="1" applyFont="1" applyFill="1" applyBorder="1" applyAlignment="1" applyProtection="1">
      <alignment horizontal="left" vertical="center"/>
    </xf>
    <xf numFmtId="0" fontId="2" fillId="10" borderId="0" xfId="0" applyFont="1" applyFill="1" applyAlignment="1">
      <alignment vertical="center"/>
    </xf>
    <xf numFmtId="0" fontId="16" fillId="10" borderId="0" xfId="0" applyFont="1" applyFill="1" applyAlignment="1" applyProtection="1"/>
    <xf numFmtId="169" fontId="16" fillId="10" borderId="8" xfId="1" applyNumberFormat="1" applyFont="1" applyFill="1" applyBorder="1" applyAlignment="1" applyProtection="1">
      <alignment horizontal="right"/>
    </xf>
    <xf numFmtId="49" fontId="16" fillId="10" borderId="8" xfId="0" applyNumberFormat="1" applyFont="1" applyFill="1" applyBorder="1" applyAlignment="1" applyProtection="1"/>
    <xf numFmtId="0" fontId="16" fillId="10" borderId="9" xfId="0" applyFont="1" applyFill="1" applyBorder="1" applyAlignment="1" applyProtection="1"/>
    <xf numFmtId="169" fontId="16" fillId="10" borderId="9" xfId="1" applyNumberFormat="1" applyFont="1" applyFill="1" applyBorder="1" applyAlignment="1" applyProtection="1">
      <alignment horizontal="right" vertical="top"/>
      <protection locked="0"/>
    </xf>
    <xf numFmtId="169" fontId="16" fillId="10" borderId="9" xfId="1" applyNumberFormat="1" applyFont="1" applyFill="1" applyBorder="1" applyAlignment="1" applyProtection="1">
      <alignment horizontal="right"/>
    </xf>
    <xf numFmtId="167" fontId="16" fillId="0" borderId="9" xfId="0" applyNumberFormat="1" applyFont="1" applyBorder="1" applyAlignment="1" applyProtection="1">
      <alignment horizontal="left" vertical="center"/>
    </xf>
    <xf numFmtId="170" fontId="16" fillId="0" borderId="9" xfId="0" applyNumberFormat="1" applyFont="1" applyBorder="1" applyAlignment="1">
      <alignment horizontal="left"/>
    </xf>
    <xf numFmtId="49" fontId="16" fillId="0" borderId="8" xfId="0" applyNumberFormat="1" applyFont="1" applyBorder="1" applyAlignment="1" applyProtection="1"/>
    <xf numFmtId="49" fontId="16" fillId="0" borderId="0" xfId="0" applyNumberFormat="1" applyFont="1" applyAlignment="1" applyProtection="1">
      <alignment horizontal="left"/>
    </xf>
    <xf numFmtId="169" fontId="16" fillId="0" borderId="11" xfId="1" applyNumberFormat="1" applyFont="1" applyBorder="1" applyAlignment="1" applyProtection="1">
      <alignment horizontal="right" vertical="center"/>
    </xf>
    <xf numFmtId="167" fontId="2" fillId="0" borderId="9" xfId="0" applyNumberFormat="1" applyFont="1" applyBorder="1" applyAlignment="1" applyProtection="1">
      <alignment horizontal="center" vertical="center"/>
    </xf>
    <xf numFmtId="167" fontId="2" fillId="0" borderId="8" xfId="0" applyNumberFormat="1" applyFont="1" applyBorder="1" applyAlignment="1" applyProtection="1">
      <alignment horizontal="center" vertical="center"/>
    </xf>
    <xf numFmtId="167" fontId="2" fillId="0" borderId="12" xfId="0" applyNumberFormat="1" applyFont="1" applyBorder="1" applyAlignment="1" applyProtection="1">
      <alignment horizontal="center" vertical="center"/>
    </xf>
    <xf numFmtId="167" fontId="2" fillId="0" borderId="13" xfId="0" applyNumberFormat="1" applyFont="1" applyBorder="1" applyAlignment="1" applyProtection="1">
      <alignment horizontal="left" vertical="center"/>
    </xf>
    <xf numFmtId="169" fontId="2" fillId="0" borderId="12" xfId="1" applyNumberFormat="1" applyFont="1" applyBorder="1" applyAlignment="1" applyProtection="1">
      <alignment horizontal="right" vertical="center"/>
    </xf>
    <xf numFmtId="169" fontId="2" fillId="0" borderId="14" xfId="1" applyNumberFormat="1" applyFont="1" applyBorder="1" applyAlignment="1" applyProtection="1">
      <alignment horizontal="right" vertical="center"/>
    </xf>
    <xf numFmtId="0" fontId="16" fillId="0" borderId="0" xfId="0" applyFont="1" applyAlignment="1" applyProtection="1">
      <alignment vertical="center"/>
    </xf>
    <xf numFmtId="0" fontId="16" fillId="0" borderId="15" xfId="0" applyFont="1" applyBorder="1" applyAlignment="1" applyProtection="1">
      <alignment horizontal="left"/>
    </xf>
    <xf numFmtId="0" fontId="2" fillId="0" borderId="15" xfId="0" applyFont="1" applyBorder="1" applyAlignment="1" applyProtection="1">
      <alignment horizontal="center"/>
    </xf>
    <xf numFmtId="167" fontId="2" fillId="0" borderId="5" xfId="0" applyNumberFormat="1" applyFont="1" applyBorder="1" applyAlignment="1" applyProtection="1">
      <alignment horizontal="center" wrapText="1"/>
    </xf>
    <xf numFmtId="0" fontId="2" fillId="0" borderId="17" xfId="0" applyFont="1" applyBorder="1" applyAlignment="1" applyProtection="1">
      <alignment horizontal="left"/>
    </xf>
    <xf numFmtId="14" fontId="18" fillId="0" borderId="11" xfId="0" applyNumberFormat="1" applyFont="1" applyBorder="1" applyAlignment="1" applyProtection="1">
      <alignment horizontal="center"/>
    </xf>
    <xf numFmtId="0" fontId="2" fillId="0" borderId="10" xfId="0" applyFont="1" applyBorder="1" applyAlignment="1" applyProtection="1">
      <alignment horizontal="left"/>
    </xf>
    <xf numFmtId="14" fontId="18" fillId="0" borderId="8" xfId="0" applyNumberFormat="1" applyFont="1" applyBorder="1" applyAlignment="1" applyProtection="1">
      <alignment horizontal="center"/>
    </xf>
    <xf numFmtId="14" fontId="18" fillId="0" borderId="9" xfId="0" applyNumberFormat="1" applyFont="1" applyBorder="1" applyAlignment="1" applyProtection="1">
      <alignment horizontal="center"/>
    </xf>
    <xf numFmtId="0" fontId="16" fillId="0" borderId="8" xfId="0" applyFont="1" applyBorder="1" applyAlignment="1" applyProtection="1">
      <alignment horizontal="left"/>
    </xf>
    <xf numFmtId="0" fontId="16" fillId="0" borderId="10" xfId="0" applyFont="1" applyBorder="1" applyAlignment="1" applyProtection="1">
      <alignment horizontal="left"/>
    </xf>
    <xf numFmtId="169" fontId="16" fillId="0" borderId="8" xfId="1" applyNumberFormat="1" applyFont="1" applyBorder="1" applyAlignment="1" applyProtection="1">
      <alignment horizontal="center"/>
    </xf>
    <xf numFmtId="0" fontId="16" fillId="10" borderId="8" xfId="0" applyFont="1" applyFill="1" applyBorder="1"/>
    <xf numFmtId="49" fontId="16" fillId="0" borderId="8" xfId="0" applyNumberFormat="1" applyFont="1" applyBorder="1" applyAlignment="1" applyProtection="1">
      <alignment horizontal="left"/>
    </xf>
    <xf numFmtId="49" fontId="16" fillId="0" borderId="10" xfId="0" applyNumberFormat="1" applyFont="1" applyBorder="1" applyAlignment="1" applyProtection="1">
      <alignment horizontal="left"/>
    </xf>
    <xf numFmtId="169" fontId="16" fillId="0" borderId="16" xfId="1" applyNumberFormat="1" applyFont="1" applyBorder="1" applyAlignment="1" applyProtection="1">
      <alignment horizontal="center"/>
    </xf>
    <xf numFmtId="169" fontId="16" fillId="0" borderId="14" xfId="1" applyNumberFormat="1" applyFont="1" applyBorder="1" applyAlignment="1" applyProtection="1">
      <alignment horizontal="center"/>
    </xf>
    <xf numFmtId="169" fontId="2" fillId="0" borderId="17" xfId="1" applyNumberFormat="1" applyFont="1" applyBorder="1" applyAlignment="1" applyProtection="1"/>
    <xf numFmtId="169" fontId="2" fillId="0" borderId="24" xfId="1" applyNumberFormat="1" applyFont="1" applyBorder="1" applyAlignment="1" applyProtection="1"/>
    <xf numFmtId="0" fontId="16" fillId="0" borderId="5" xfId="0" applyFont="1" applyBorder="1" applyAlignment="1" applyProtection="1">
      <alignment horizontal="left"/>
    </xf>
    <xf numFmtId="0" fontId="2" fillId="0" borderId="11" xfId="0" applyFont="1" applyBorder="1" applyAlignment="1" applyProtection="1">
      <alignment horizontal="left"/>
    </xf>
    <xf numFmtId="169" fontId="2" fillId="0" borderId="11" xfId="1" applyNumberFormat="1" applyFont="1" applyBorder="1" applyAlignment="1" applyProtection="1"/>
    <xf numFmtId="0" fontId="2" fillId="0" borderId="15" xfId="0" applyFont="1" applyBorder="1" applyAlignment="1" applyProtection="1"/>
    <xf numFmtId="0" fontId="16" fillId="0" borderId="10" xfId="0" applyFont="1" applyBorder="1" applyAlignment="1" applyProtection="1"/>
    <xf numFmtId="0" fontId="2" fillId="0" borderId="10" xfId="0" applyFont="1" applyBorder="1" applyAlignment="1" applyProtection="1"/>
    <xf numFmtId="0" fontId="2" fillId="11" borderId="25" xfId="0" applyFont="1" applyFill="1" applyBorder="1"/>
    <xf numFmtId="0" fontId="16" fillId="0" borderId="0" xfId="0" applyFont="1"/>
    <xf numFmtId="164" fontId="16" fillId="0" borderId="0" xfId="0" applyNumberFormat="1" applyFont="1"/>
    <xf numFmtId="0" fontId="16" fillId="0" borderId="10" xfId="0" applyFont="1" applyBorder="1"/>
    <xf numFmtId="0" fontId="16" fillId="0" borderId="19" xfId="0" applyFont="1" applyBorder="1"/>
    <xf numFmtId="0" fontId="16" fillId="0" borderId="20" xfId="0" applyFont="1" applyBorder="1"/>
    <xf numFmtId="0" fontId="16" fillId="0" borderId="0" xfId="0" applyFont="1" applyBorder="1"/>
    <xf numFmtId="164" fontId="16" fillId="0" borderId="0" xfId="0" applyNumberFormat="1" applyFont="1" applyBorder="1"/>
    <xf numFmtId="0" fontId="16" fillId="0" borderId="21" xfId="0" applyFont="1" applyBorder="1"/>
    <xf numFmtId="0" fontId="2" fillId="10" borderId="3" xfId="0" applyFont="1" applyFill="1" applyBorder="1" applyAlignment="1">
      <alignment vertical="center"/>
    </xf>
    <xf numFmtId="169" fontId="15" fillId="10" borderId="8" xfId="1" applyNumberFormat="1" applyFont="1" applyFill="1" applyBorder="1" applyAlignment="1" applyProtection="1">
      <alignment horizontal="center" vertical="center"/>
    </xf>
    <xf numFmtId="14" fontId="16" fillId="10" borderId="4" xfId="0" applyNumberFormat="1" applyFont="1" applyFill="1" applyBorder="1" applyAlignment="1">
      <alignment horizontal="center" vertical="center"/>
    </xf>
    <xf numFmtId="164" fontId="16" fillId="10" borderId="4" xfId="0" applyNumberFormat="1" applyFont="1" applyFill="1" applyBorder="1" applyAlignment="1">
      <alignment horizontal="center" vertical="center"/>
    </xf>
    <xf numFmtId="0" fontId="16" fillId="10" borderId="3" xfId="0" applyFont="1" applyFill="1" applyBorder="1" applyAlignment="1">
      <alignment horizontal="left" vertical="center"/>
    </xf>
    <xf numFmtId="0" fontId="16" fillId="10" borderId="27" xfId="0" applyFont="1" applyFill="1" applyBorder="1" applyAlignment="1">
      <alignment horizontal="left" vertical="center"/>
    </xf>
    <xf numFmtId="0" fontId="16" fillId="10" borderId="6" xfId="0" applyFont="1" applyFill="1" applyBorder="1" applyAlignment="1">
      <alignment horizontal="left" vertical="center"/>
    </xf>
    <xf numFmtId="0" fontId="17" fillId="11" borderId="23" xfId="0" applyFont="1" applyFill="1" applyBorder="1" applyAlignment="1">
      <alignment horizontal="center"/>
    </xf>
    <xf numFmtId="0" fontId="16" fillId="10" borderId="4" xfId="0" applyFont="1" applyFill="1" applyBorder="1"/>
    <xf numFmtId="49" fontId="2" fillId="10" borderId="4" xfId="0" applyNumberFormat="1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0" fillId="0" borderId="15" xfId="0" applyFont="1" applyBorder="1"/>
    <xf numFmtId="0" fontId="0" fillId="0" borderId="19" xfId="0" applyBorder="1"/>
    <xf numFmtId="0" fontId="21" fillId="0" borderId="10" xfId="0" applyFont="1" applyBorder="1"/>
    <xf numFmtId="0" fontId="19" fillId="0" borderId="0" xfId="0" applyFont="1"/>
    <xf numFmtId="0" fontId="19" fillId="0" borderId="10" xfId="0" applyFont="1" applyBorder="1" applyAlignment="1">
      <alignment horizontal="left"/>
    </xf>
    <xf numFmtId="0" fontId="19" fillId="0" borderId="0" xfId="0" applyFont="1" applyAlignment="1">
      <alignment horizontal="left"/>
    </xf>
    <xf numFmtId="172" fontId="0" fillId="0" borderId="17" xfId="0" applyNumberFormat="1" applyBorder="1"/>
    <xf numFmtId="0" fontId="0" fillId="0" borderId="2" xfId="0" applyBorder="1"/>
    <xf numFmtId="4" fontId="0" fillId="0" borderId="2" xfId="0" applyNumberFormat="1" applyBorder="1"/>
    <xf numFmtId="14" fontId="22" fillId="0" borderId="2" xfId="0" applyNumberFormat="1" applyFont="1" applyBorder="1" applyAlignment="1">
      <alignment horizontal="center"/>
    </xf>
    <xf numFmtId="14" fontId="22" fillId="0" borderId="22" xfId="0" applyNumberFormat="1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172" fontId="24" fillId="0" borderId="4" xfId="0" applyNumberFormat="1" applyFont="1" applyBorder="1"/>
    <xf numFmtId="0" fontId="0" fillId="0" borderId="4" xfId="0" applyBorder="1"/>
    <xf numFmtId="0" fontId="25" fillId="0" borderId="4" xfId="0" applyFont="1" applyBorder="1"/>
    <xf numFmtId="0" fontId="24" fillId="0" borderId="4" xfId="0" applyFont="1" applyBorder="1"/>
    <xf numFmtId="4" fontId="26" fillId="0" borderId="11" xfId="0" applyNumberFormat="1" applyFont="1" applyBorder="1"/>
    <xf numFmtId="4" fontId="26" fillId="0" borderId="17" xfId="0" applyNumberFormat="1" applyFont="1" applyBorder="1"/>
    <xf numFmtId="4" fontId="26" fillId="0" borderId="4" xfId="0" applyNumberFormat="1" applyFont="1" applyBorder="1" applyAlignment="1" applyProtection="1">
      <alignment horizontal="right" vertical="top"/>
      <protection locked="0"/>
    </xf>
    <xf numFmtId="4" fontId="26" fillId="0" borderId="4" xfId="0" applyNumberFormat="1" applyFont="1" applyBorder="1"/>
    <xf numFmtId="4" fontId="26" fillId="0" borderId="3" xfId="0" applyNumberFormat="1" applyFont="1" applyBorder="1"/>
    <xf numFmtId="14" fontId="0" fillId="0" borderId="4" xfId="0" applyNumberFormat="1" applyBorder="1"/>
    <xf numFmtId="4" fontId="26" fillId="0" borderId="12" xfId="0" applyNumberFormat="1" applyFont="1" applyBorder="1"/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8" fillId="0" borderId="4" xfId="0" applyFont="1" applyBorder="1" applyAlignment="1">
      <alignment horizontal="center"/>
    </xf>
    <xf numFmtId="0" fontId="28" fillId="0" borderId="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4" fontId="26" fillId="0" borderId="11" xfId="0" applyNumberFormat="1" applyFont="1" applyBorder="1" applyAlignment="1" applyProtection="1">
      <alignment horizontal="right" vertical="top"/>
      <protection locked="0"/>
    </xf>
    <xf numFmtId="0" fontId="29" fillId="0" borderId="0" xfId="0" applyFont="1"/>
    <xf numFmtId="4" fontId="26" fillId="0" borderId="0" xfId="0" applyNumberFormat="1" applyFont="1"/>
    <xf numFmtId="0" fontId="30" fillId="0" borderId="0" xfId="0" applyFont="1"/>
    <xf numFmtId="0" fontId="31" fillId="0" borderId="0" xfId="0" applyFont="1" applyAlignment="1">
      <alignment horizontal="center"/>
    </xf>
    <xf numFmtId="4" fontId="0" fillId="0" borderId="0" xfId="0" applyNumberFormat="1" applyAlignment="1" applyProtection="1">
      <alignment horizontal="right" vertical="top"/>
      <protection locked="0"/>
    </xf>
    <xf numFmtId="0" fontId="26" fillId="0" borderId="4" xfId="0" applyFont="1" applyBorder="1"/>
    <xf numFmtId="4" fontId="0" fillId="0" borderId="0" xfId="0" applyNumberFormat="1"/>
    <xf numFmtId="14" fontId="0" fillId="0" borderId="0" xfId="0" applyNumberFormat="1"/>
    <xf numFmtId="4" fontId="26" fillId="0" borderId="28" xfId="0" applyNumberFormat="1" applyFont="1" applyBorder="1"/>
    <xf numFmtId="0" fontId="32" fillId="0" borderId="0" xfId="0" applyFont="1"/>
    <xf numFmtId="0" fontId="0" fillId="0" borderId="29" xfId="0" applyBorder="1"/>
    <xf numFmtId="4" fontId="26" fillId="0" borderId="30" xfId="0" applyNumberFormat="1" applyFont="1" applyBorder="1"/>
    <xf numFmtId="4" fontId="26" fillId="0" borderId="2" xfId="0" applyNumberFormat="1" applyFont="1" applyBorder="1"/>
    <xf numFmtId="0" fontId="0" fillId="0" borderId="31" xfId="0" applyBorder="1"/>
    <xf numFmtId="4" fontId="26" fillId="0" borderId="32" xfId="0" applyNumberFormat="1" applyFont="1" applyBorder="1"/>
    <xf numFmtId="4" fontId="26" fillId="0" borderId="27" xfId="0" applyNumberFormat="1" applyFont="1" applyBorder="1"/>
    <xf numFmtId="0" fontId="0" fillId="0" borderId="33" xfId="0" applyBorder="1"/>
    <xf numFmtId="4" fontId="26" fillId="0" borderId="34" xfId="0" applyNumberFormat="1" applyFont="1" applyBorder="1"/>
    <xf numFmtId="0" fontId="0" fillId="12" borderId="0" xfId="0" applyFill="1"/>
    <xf numFmtId="4" fontId="26" fillId="12" borderId="0" xfId="0" applyNumberFormat="1" applyFont="1" applyFill="1"/>
    <xf numFmtId="4" fontId="26" fillId="0" borderId="10" xfId="0" applyNumberFormat="1" applyFont="1" applyBorder="1"/>
    <xf numFmtId="0" fontId="0" fillId="0" borderId="0" xfId="0" applyAlignment="1">
      <alignment horizontal="right"/>
    </xf>
    <xf numFmtId="4" fontId="26" fillId="0" borderId="15" xfId="0" applyNumberFormat="1" applyFont="1" applyBorder="1"/>
    <xf numFmtId="4" fontId="26" fillId="0" borderId="22" xfId="0" applyNumberFormat="1" applyFont="1" applyBorder="1"/>
    <xf numFmtId="4" fontId="26" fillId="0" borderId="16" xfId="0" applyNumberFormat="1" applyFont="1" applyBorder="1"/>
    <xf numFmtId="0" fontId="0" fillId="0" borderId="0" xfId="0" applyAlignment="1">
      <alignment horizontal="left"/>
    </xf>
    <xf numFmtId="4" fontId="26" fillId="0" borderId="35" xfId="0" applyNumberFormat="1" applyFont="1" applyBorder="1"/>
    <xf numFmtId="4" fontId="26" fillId="0" borderId="13" xfId="0" applyNumberFormat="1" applyFont="1" applyBorder="1"/>
    <xf numFmtId="0" fontId="0" fillId="0" borderId="10" xfId="0" applyBorder="1"/>
    <xf numFmtId="0" fontId="33" fillId="0" borderId="15" xfId="0" applyFont="1" applyBorder="1"/>
    <xf numFmtId="0" fontId="34" fillId="0" borderId="19" xfId="0" applyFont="1" applyBorder="1"/>
    <xf numFmtId="0" fontId="33" fillId="0" borderId="10" xfId="0" applyFont="1" applyBorder="1"/>
    <xf numFmtId="0" fontId="34" fillId="0" borderId="0" xfId="0" applyFont="1"/>
    <xf numFmtId="0" fontId="35" fillId="0" borderId="3" xfId="0" applyFont="1" applyBorder="1" applyAlignment="1">
      <alignment vertical="center"/>
    </xf>
    <xf numFmtId="0" fontId="34" fillId="0" borderId="6" xfId="0" applyFont="1" applyBorder="1"/>
    <xf numFmtId="0" fontId="34" fillId="0" borderId="2" xfId="0" applyFont="1" applyBorder="1"/>
    <xf numFmtId="0" fontId="34" fillId="0" borderId="22" xfId="0" applyFont="1" applyBorder="1"/>
    <xf numFmtId="0" fontId="34" fillId="0" borderId="8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/>
    </xf>
    <xf numFmtId="0" fontId="34" fillId="0" borderId="8" xfId="0" applyFont="1" applyBorder="1"/>
    <xf numFmtId="0" fontId="34" fillId="0" borderId="11" xfId="0" applyFont="1" applyBorder="1" applyAlignment="1">
      <alignment horizontal="center" vertical="center"/>
    </xf>
    <xf numFmtId="14" fontId="34" fillId="0" borderId="11" xfId="0" applyNumberFormat="1" applyFont="1" applyBorder="1" applyAlignment="1">
      <alignment horizontal="center"/>
    </xf>
    <xf numFmtId="0" fontId="34" fillId="0" borderId="11" xfId="0" applyFont="1" applyBorder="1"/>
    <xf numFmtId="0" fontId="34" fillId="0" borderId="11" xfId="0" applyFont="1" applyBorder="1" applyAlignment="1">
      <alignment horizontal="center"/>
    </xf>
    <xf numFmtId="0" fontId="34" fillId="0" borderId="10" xfId="0" applyFont="1" applyBorder="1"/>
    <xf numFmtId="4" fontId="34" fillId="0" borderId="5" xfId="0" applyNumberFormat="1" applyFont="1" applyBorder="1"/>
    <xf numFmtId="4" fontId="34" fillId="0" borderId="8" xfId="0" applyNumberFormat="1" applyFont="1" applyBorder="1"/>
    <xf numFmtId="4" fontId="34" fillId="0" borderId="0" xfId="0" applyNumberFormat="1" applyFont="1"/>
    <xf numFmtId="4" fontId="34" fillId="0" borderId="11" xfId="0" applyNumberFormat="1" applyFont="1" applyBorder="1"/>
    <xf numFmtId="4" fontId="34" fillId="0" borderId="2" xfId="0" applyNumberFormat="1" applyFont="1" applyBorder="1"/>
    <xf numFmtId="0" fontId="34" fillId="0" borderId="18" xfId="0" applyFont="1" applyBorder="1"/>
    <xf numFmtId="0" fontId="34" fillId="0" borderId="9" xfId="0" applyFont="1" applyBorder="1"/>
    <xf numFmtId="0" fontId="34" fillId="0" borderId="22" xfId="0" applyFont="1" applyBorder="1" applyAlignment="1">
      <alignment horizontal="center"/>
    </xf>
    <xf numFmtId="0" fontId="25" fillId="0" borderId="8" xfId="0" applyFont="1" applyBorder="1" applyAlignment="1">
      <alignment horizontal="center"/>
    </xf>
    <xf numFmtId="0" fontId="34" fillId="0" borderId="10" xfId="0" applyFont="1" applyBorder="1" applyAlignment="1">
      <alignment horizontal="center"/>
    </xf>
    <xf numFmtId="14" fontId="25" fillId="0" borderId="11" xfId="0" applyNumberFormat="1" applyFont="1" applyBorder="1" applyAlignment="1">
      <alignment horizontal="center"/>
    </xf>
    <xf numFmtId="0" fontId="34" fillId="0" borderId="17" xfId="0" applyFont="1" applyBorder="1" applyAlignment="1">
      <alignment horizontal="center"/>
    </xf>
    <xf numFmtId="4" fontId="34" fillId="0" borderId="10" xfId="0" applyNumberFormat="1" applyFont="1" applyBorder="1"/>
    <xf numFmtId="0" fontId="34" fillId="0" borderId="4" xfId="0" applyFont="1" applyBorder="1"/>
    <xf numFmtId="4" fontId="34" fillId="0" borderId="4" xfId="0" applyNumberFormat="1" applyFont="1" applyBorder="1"/>
    <xf numFmtId="0" fontId="34" fillId="0" borderId="3" xfId="0" applyFont="1" applyBorder="1"/>
    <xf numFmtId="0" fontId="35" fillId="0" borderId="4" xfId="0" applyFont="1" applyBorder="1" applyAlignment="1">
      <alignment vertical="center"/>
    </xf>
    <xf numFmtId="0" fontId="34" fillId="0" borderId="5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/>
    </xf>
    <xf numFmtId="0" fontId="34" fillId="0" borderId="5" xfId="0" applyFont="1" applyBorder="1"/>
    <xf numFmtId="0" fontId="34" fillId="0" borderId="0" xfId="0" applyFont="1" applyAlignment="1">
      <alignment horizontal="center"/>
    </xf>
    <xf numFmtId="0" fontId="36" fillId="0" borderId="0" xfId="0" applyFont="1" applyAlignment="1">
      <alignment horizontal="center" wrapText="1"/>
    </xf>
    <xf numFmtId="4" fontId="34" fillId="0" borderId="8" xfId="0" applyNumberFormat="1" applyFont="1" applyBorder="1" applyAlignment="1">
      <alignment horizontal="right"/>
    </xf>
    <xf numFmtId="0" fontId="39" fillId="0" borderId="15" xfId="0" applyFont="1" applyBorder="1" applyAlignment="1">
      <alignment horizontal="center"/>
    </xf>
    <xf numFmtId="0" fontId="39" fillId="0" borderId="18" xfId="0" applyFont="1" applyBorder="1" applyAlignment="1">
      <alignment horizontal="center"/>
    </xf>
  </cellXfs>
  <cellStyles count="22">
    <cellStyle name="Accent 1 5" xfId="3" xr:uid="{00000000-0005-0000-0000-000000000000}"/>
    <cellStyle name="Accent 2 6" xfId="4" xr:uid="{00000000-0005-0000-0000-000001000000}"/>
    <cellStyle name="Accent 3 7" xfId="5" xr:uid="{00000000-0005-0000-0000-000002000000}"/>
    <cellStyle name="Accent 4" xfId="6" xr:uid="{00000000-0005-0000-0000-000003000000}"/>
    <cellStyle name="Bad 8" xfId="7" xr:uid="{00000000-0005-0000-0000-000004000000}"/>
    <cellStyle name="cf1" xfId="8" xr:uid="{00000000-0005-0000-0000-000005000000}"/>
    <cellStyle name="Comma" xfId="1" builtinId="3"/>
    <cellStyle name="Currency" xfId="2" builtinId="4"/>
    <cellStyle name="Error 9" xfId="9" xr:uid="{00000000-0005-0000-0000-000006000000}"/>
    <cellStyle name="Excel Built-in Comma 10" xfId="20" xr:uid="{00000000-0005-0000-0000-000007000000}"/>
    <cellStyle name="Excel Built-in Explanatory Text" xfId="21" xr:uid="{00000000-0005-0000-0000-000008000000}"/>
    <cellStyle name="Footnote 11" xfId="10" xr:uid="{00000000-0005-0000-0000-000009000000}"/>
    <cellStyle name="Good 12" xfId="11" xr:uid="{00000000-0005-0000-0000-00000A000000}"/>
    <cellStyle name="Heading (user) 13" xfId="12" xr:uid="{00000000-0005-0000-0000-00000B000000}"/>
    <cellStyle name="Heading 1 14" xfId="13" xr:uid="{00000000-0005-0000-0000-00000C000000}"/>
    <cellStyle name="Heading 2 15" xfId="14" xr:uid="{00000000-0005-0000-0000-00000D000000}"/>
    <cellStyle name="Hyperlink 16" xfId="15" xr:uid="{00000000-0005-0000-0000-00000E000000}"/>
    <cellStyle name="Normal" xfId="0" builtinId="0"/>
    <cellStyle name="Note 17" xfId="16" xr:uid="{00000000-0005-0000-0000-000012000000}"/>
    <cellStyle name="Status 18" xfId="17" xr:uid="{00000000-0005-0000-0000-000013000000}"/>
    <cellStyle name="Text 19" xfId="18" xr:uid="{00000000-0005-0000-0000-000014000000}"/>
    <cellStyle name="Warning 20" xfId="19" xr:uid="{00000000-0005-0000-0000-000015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9C0006"/>
      <rgbColor rgb="FF0066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CC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showGridLines="0" topLeftCell="A7" zoomScaleNormal="100" workbookViewId="0">
      <selection activeCell="G26" sqref="G26"/>
    </sheetView>
  </sheetViews>
  <sheetFormatPr defaultColWidth="10.5" defaultRowHeight="12.75"/>
  <cols>
    <col min="1" max="1" width="11.125" style="88" customWidth="1"/>
    <col min="2" max="2" width="42.875" style="88" customWidth="1"/>
    <col min="3" max="3" width="9.5" style="88" bestFit="1" customWidth="1"/>
    <col min="4" max="7" width="9.875" style="88" customWidth="1"/>
    <col min="8" max="8" width="8.375" style="88" customWidth="1"/>
    <col min="9" max="9" width="31.25" style="88" customWidth="1"/>
    <col min="10" max="11" width="9.625" style="88" customWidth="1"/>
    <col min="12" max="12" width="12.25" style="89" customWidth="1"/>
    <col min="13" max="13" width="8.5" style="88" customWidth="1"/>
    <col min="14" max="16384" width="10.5" style="88"/>
  </cols>
  <sheetData>
    <row r="1" spans="1:12" s="12" customFormat="1" ht="20.25">
      <c r="A1" s="11" t="s">
        <v>0</v>
      </c>
      <c r="B1" s="100" t="s">
        <v>1</v>
      </c>
      <c r="C1" s="101"/>
      <c r="D1" s="101"/>
      <c r="E1" s="101"/>
      <c r="F1" s="101"/>
      <c r="G1" s="101"/>
      <c r="H1" s="102"/>
      <c r="I1" s="96" t="s">
        <v>2</v>
      </c>
      <c r="J1" s="103">
        <v>5601</v>
      </c>
      <c r="K1" s="103"/>
    </row>
    <row r="2" spans="1:12" s="12" customFormat="1">
      <c r="A2" s="11" t="s">
        <v>3</v>
      </c>
      <c r="B2" s="100" t="s">
        <v>4</v>
      </c>
      <c r="C2" s="101"/>
      <c r="D2" s="101"/>
      <c r="E2" s="101"/>
      <c r="F2" s="101"/>
      <c r="G2" s="101"/>
      <c r="H2" s="102"/>
      <c r="I2" s="96" t="s">
        <v>5</v>
      </c>
      <c r="J2" s="99" t="s">
        <v>6</v>
      </c>
      <c r="K2" s="99"/>
    </row>
    <row r="3" spans="1:12" s="12" customFormat="1">
      <c r="A3" s="11" t="s">
        <v>7</v>
      </c>
      <c r="B3" s="100" t="s">
        <v>8</v>
      </c>
      <c r="C3" s="101"/>
      <c r="D3" s="101"/>
      <c r="E3" s="101"/>
      <c r="F3" s="101"/>
      <c r="G3" s="101"/>
      <c r="H3" s="102"/>
      <c r="I3" s="96" t="s">
        <v>9</v>
      </c>
      <c r="J3" s="98">
        <v>44134</v>
      </c>
      <c r="K3" s="98"/>
    </row>
    <row r="4" spans="1:12" s="12" customFormat="1">
      <c r="A4" s="11" t="s">
        <v>10</v>
      </c>
      <c r="B4" s="100" t="s">
        <v>11</v>
      </c>
      <c r="C4" s="101"/>
      <c r="D4" s="101"/>
      <c r="E4" s="101"/>
      <c r="F4" s="101"/>
      <c r="G4" s="101"/>
      <c r="H4" s="102"/>
      <c r="I4" s="96" t="s">
        <v>12</v>
      </c>
      <c r="J4" s="99" t="s">
        <v>13</v>
      </c>
      <c r="K4" s="99"/>
    </row>
    <row r="5" spans="1:12" s="12" customFormat="1">
      <c r="A5" s="11" t="s">
        <v>14</v>
      </c>
      <c r="B5" s="100" t="s">
        <v>15</v>
      </c>
      <c r="C5" s="101"/>
      <c r="D5" s="101"/>
      <c r="E5" s="101"/>
      <c r="F5" s="101"/>
      <c r="G5" s="101"/>
      <c r="H5" s="102"/>
      <c r="I5" s="96" t="s">
        <v>9</v>
      </c>
      <c r="J5" s="104"/>
      <c r="K5" s="104"/>
    </row>
    <row r="6" spans="1:12" s="13" customFormat="1">
      <c r="L6" s="14"/>
    </row>
    <row r="7" spans="1:12" s="13" customFormat="1" ht="39.75" customHeight="1">
      <c r="A7" s="105" t="s">
        <v>16</v>
      </c>
      <c r="B7" s="106" t="s">
        <v>17</v>
      </c>
      <c r="C7" s="108" t="s">
        <v>79</v>
      </c>
      <c r="D7" s="15" t="s">
        <v>18</v>
      </c>
      <c r="E7" s="107" t="s">
        <v>78</v>
      </c>
      <c r="F7" s="107"/>
      <c r="G7" s="16" t="s">
        <v>19</v>
      </c>
      <c r="H7" s="105" t="s">
        <v>16</v>
      </c>
      <c r="I7" s="106" t="s">
        <v>17</v>
      </c>
      <c r="J7" s="15" t="s">
        <v>19</v>
      </c>
      <c r="K7" s="17" t="s">
        <v>20</v>
      </c>
    </row>
    <row r="8" spans="1:12" s="13" customFormat="1">
      <c r="A8" s="105"/>
      <c r="B8" s="106"/>
      <c r="C8" s="109"/>
      <c r="D8" s="18">
        <v>44073</v>
      </c>
      <c r="E8" s="18" t="s">
        <v>21</v>
      </c>
      <c r="F8" s="18" t="s">
        <v>22</v>
      </c>
      <c r="G8" s="19">
        <v>44196</v>
      </c>
      <c r="H8" s="105"/>
      <c r="I8" s="106"/>
      <c r="J8" s="18">
        <v>43830</v>
      </c>
      <c r="K8" s="17" t="s">
        <v>23</v>
      </c>
    </row>
    <row r="9" spans="1:12" s="12" customFormat="1">
      <c r="A9" s="20"/>
      <c r="B9" s="21"/>
      <c r="C9" s="22"/>
      <c r="D9" s="23"/>
      <c r="E9" s="24"/>
      <c r="F9" s="25"/>
      <c r="G9" s="26"/>
      <c r="H9" s="27"/>
      <c r="I9" s="28"/>
      <c r="J9" s="29"/>
      <c r="K9" s="8"/>
    </row>
    <row r="10" spans="1:12" s="12" customFormat="1">
      <c r="A10" s="30"/>
      <c r="B10" s="31" t="s">
        <v>24</v>
      </c>
      <c r="C10" s="22"/>
      <c r="D10" s="22"/>
      <c r="E10" s="32"/>
      <c r="F10" s="33"/>
      <c r="G10" s="34"/>
      <c r="H10" s="35"/>
      <c r="I10" s="31" t="s">
        <v>24</v>
      </c>
      <c r="J10" s="22"/>
      <c r="K10" s="8"/>
    </row>
    <row r="11" spans="1:12" s="12" customFormat="1">
      <c r="A11" s="36" t="s">
        <v>25</v>
      </c>
      <c r="B11" s="37" t="s">
        <v>26</v>
      </c>
      <c r="C11" s="22"/>
      <c r="D11" s="22">
        <v>51678</v>
      </c>
      <c r="E11" s="32">
        <v>0</v>
      </c>
      <c r="F11" s="33">
        <v>0</v>
      </c>
      <c r="G11" s="34">
        <f t="shared" ref="G11:G20" si="0">D11+E11-F11</f>
        <v>51678</v>
      </c>
      <c r="H11" s="35" t="s">
        <v>25</v>
      </c>
      <c r="I11" s="38" t="s">
        <v>26</v>
      </c>
      <c r="J11" s="22">
        <v>51144</v>
      </c>
      <c r="K11" s="8">
        <f t="shared" ref="K11:K20" si="1">G11-J11</f>
        <v>534</v>
      </c>
    </row>
    <row r="12" spans="1:12" s="12" customFormat="1">
      <c r="A12" s="39" t="s">
        <v>27</v>
      </c>
      <c r="B12" s="37" t="s">
        <v>28</v>
      </c>
      <c r="C12" s="22"/>
      <c r="D12" s="22">
        <v>80376</v>
      </c>
      <c r="E12" s="32">
        <v>0</v>
      </c>
      <c r="F12" s="33">
        <v>0</v>
      </c>
      <c r="G12" s="34">
        <f t="shared" si="0"/>
        <v>80376</v>
      </c>
      <c r="H12" s="40" t="s">
        <v>27</v>
      </c>
      <c r="I12" s="37" t="s">
        <v>28</v>
      </c>
      <c r="J12" s="41">
        <v>80376</v>
      </c>
      <c r="K12" s="8">
        <f t="shared" si="1"/>
        <v>0</v>
      </c>
    </row>
    <row r="13" spans="1:12" s="12" customFormat="1">
      <c r="A13" s="37" t="s">
        <v>29</v>
      </c>
      <c r="B13" s="37" t="s">
        <v>30</v>
      </c>
      <c r="C13" s="22"/>
      <c r="D13" s="22">
        <v>3197</v>
      </c>
      <c r="E13" s="32">
        <v>0</v>
      </c>
      <c r="F13" s="33">
        <v>0</v>
      </c>
      <c r="G13" s="34">
        <f t="shared" si="0"/>
        <v>3197</v>
      </c>
      <c r="H13" s="42" t="s">
        <v>29</v>
      </c>
      <c r="I13" s="43" t="s">
        <v>30</v>
      </c>
      <c r="J13" s="41">
        <v>3197</v>
      </c>
      <c r="K13" s="8">
        <f t="shared" si="1"/>
        <v>0</v>
      </c>
    </row>
    <row r="14" spans="1:12" s="44" customFormat="1">
      <c r="A14" s="37" t="s">
        <v>31</v>
      </c>
      <c r="B14" s="37" t="s">
        <v>32</v>
      </c>
      <c r="C14" s="22"/>
      <c r="D14" s="22">
        <v>123623</v>
      </c>
      <c r="E14" s="32">
        <v>38680.53</v>
      </c>
      <c r="F14" s="33">
        <v>65875.179999999993</v>
      </c>
      <c r="G14" s="34">
        <f t="shared" si="0"/>
        <v>96428.35</v>
      </c>
      <c r="H14" s="37" t="s">
        <v>31</v>
      </c>
      <c r="I14" s="37" t="s">
        <v>32</v>
      </c>
      <c r="J14" s="22">
        <v>123623</v>
      </c>
      <c r="K14" s="8">
        <f t="shared" si="1"/>
        <v>-27194.649999999994</v>
      </c>
    </row>
    <row r="15" spans="1:12" s="12" customFormat="1">
      <c r="A15" s="37" t="s">
        <v>33</v>
      </c>
      <c r="B15" s="45" t="s">
        <v>34</v>
      </c>
      <c r="C15" s="22"/>
      <c r="D15" s="22">
        <v>3865</v>
      </c>
      <c r="E15" s="32">
        <v>0</v>
      </c>
      <c r="F15" s="33">
        <v>0</v>
      </c>
      <c r="G15" s="34">
        <f t="shared" si="0"/>
        <v>3865</v>
      </c>
      <c r="H15" s="40" t="s">
        <v>33</v>
      </c>
      <c r="I15" s="45" t="s">
        <v>34</v>
      </c>
      <c r="J15" s="41">
        <v>535</v>
      </c>
      <c r="K15" s="8">
        <f t="shared" si="1"/>
        <v>3330</v>
      </c>
    </row>
    <row r="16" spans="1:12" s="12" customFormat="1">
      <c r="A16" s="37"/>
      <c r="B16" s="45"/>
      <c r="C16" s="22"/>
      <c r="D16" s="22">
        <v>0</v>
      </c>
      <c r="E16" s="32">
        <v>0</v>
      </c>
      <c r="F16" s="33">
        <v>0</v>
      </c>
      <c r="G16" s="34">
        <f t="shared" si="0"/>
        <v>0</v>
      </c>
      <c r="H16" s="40" t="s">
        <v>33</v>
      </c>
      <c r="I16" s="45" t="s">
        <v>35</v>
      </c>
      <c r="J16" s="46">
        <v>3865</v>
      </c>
      <c r="K16" s="8">
        <f t="shared" si="1"/>
        <v>-3865</v>
      </c>
    </row>
    <row r="17" spans="1:11" s="12" customFormat="1">
      <c r="A17" s="47" t="s">
        <v>36</v>
      </c>
      <c r="B17" s="48" t="s">
        <v>37</v>
      </c>
      <c r="C17" s="22"/>
      <c r="D17" s="49">
        <v>36914</v>
      </c>
      <c r="E17" s="32">
        <v>0</v>
      </c>
      <c r="F17" s="33">
        <v>0</v>
      </c>
      <c r="G17" s="34">
        <f t="shared" si="0"/>
        <v>36914</v>
      </c>
      <c r="H17" s="40"/>
      <c r="I17" s="48"/>
      <c r="J17" s="50">
        <v>0</v>
      </c>
      <c r="K17" s="8">
        <f t="shared" si="1"/>
        <v>36914</v>
      </c>
    </row>
    <row r="18" spans="1:11" s="12" customFormat="1">
      <c r="A18" s="47" t="s">
        <v>38</v>
      </c>
      <c r="B18" s="48" t="s">
        <v>39</v>
      </c>
      <c r="C18" s="97"/>
      <c r="D18" s="50">
        <v>-233475</v>
      </c>
      <c r="E18" s="32">
        <v>65875.179999999993</v>
      </c>
      <c r="F18" s="33">
        <v>4175.08</v>
      </c>
      <c r="G18" s="34">
        <f t="shared" si="0"/>
        <v>-171774.9</v>
      </c>
      <c r="H18" s="40" t="s">
        <v>38</v>
      </c>
      <c r="I18" s="38" t="s">
        <v>40</v>
      </c>
      <c r="J18" s="50">
        <v>-222186</v>
      </c>
      <c r="K18" s="8">
        <f t="shared" si="1"/>
        <v>50411.100000000006</v>
      </c>
    </row>
    <row r="19" spans="1:11" s="12" customFormat="1">
      <c r="A19" s="47"/>
      <c r="B19" s="48"/>
      <c r="C19" s="22"/>
      <c r="D19" s="50">
        <v>0</v>
      </c>
      <c r="E19" s="32">
        <v>0</v>
      </c>
      <c r="F19" s="33">
        <v>0</v>
      </c>
      <c r="G19" s="34">
        <f t="shared" si="0"/>
        <v>0</v>
      </c>
      <c r="H19" s="51"/>
      <c r="I19" s="52"/>
      <c r="J19" s="50">
        <v>0</v>
      </c>
      <c r="K19" s="8">
        <f t="shared" si="1"/>
        <v>0</v>
      </c>
    </row>
    <row r="20" spans="1:11" s="12" customFormat="1">
      <c r="A20" s="53"/>
      <c r="B20" s="54"/>
      <c r="C20" s="22"/>
      <c r="D20" s="34">
        <v>0</v>
      </c>
      <c r="E20" s="32">
        <v>0</v>
      </c>
      <c r="F20" s="33">
        <v>0</v>
      </c>
      <c r="G20" s="55">
        <f t="shared" si="0"/>
        <v>0</v>
      </c>
      <c r="H20" s="56"/>
      <c r="I20" s="57"/>
      <c r="J20" s="34">
        <v>0</v>
      </c>
      <c r="K20" s="8">
        <f t="shared" si="1"/>
        <v>0</v>
      </c>
    </row>
    <row r="21" spans="1:11" s="62" customFormat="1" ht="18.75" customHeight="1" thickBot="1">
      <c r="A21" s="58"/>
      <c r="B21" s="59" t="s">
        <v>41</v>
      </c>
      <c r="C21" s="59"/>
      <c r="D21" s="60">
        <f>SUM(D9:D19)</f>
        <v>66178</v>
      </c>
      <c r="E21" s="60">
        <f>SUM(E9:E19)</f>
        <v>104555.70999999999</v>
      </c>
      <c r="F21" s="60">
        <f>SUM(F9:F19)</f>
        <v>70050.259999999995</v>
      </c>
      <c r="G21" s="61">
        <f>SUM(G9:G19)</f>
        <v>100683.44999999998</v>
      </c>
      <c r="H21" s="58"/>
      <c r="I21" s="58"/>
      <c r="J21" s="60">
        <f>SUM(J9:J19)</f>
        <v>40554</v>
      </c>
      <c r="K21" s="9">
        <f>SUM(K9:K19)</f>
        <v>60129.450000000012</v>
      </c>
    </row>
    <row r="22" spans="1:11" ht="13.5" thickTop="1"/>
    <row r="24" spans="1:11">
      <c r="B24" s="63"/>
      <c r="C24" s="63"/>
      <c r="D24" s="64" t="s">
        <v>42</v>
      </c>
      <c r="E24" s="65" t="s">
        <v>42</v>
      </c>
    </row>
    <row r="25" spans="1:11">
      <c r="B25" s="10" t="s">
        <v>81</v>
      </c>
      <c r="C25" s="66"/>
      <c r="D25" s="67">
        <v>44073</v>
      </c>
      <c r="E25" s="67">
        <v>43830</v>
      </c>
    </row>
    <row r="26" spans="1:11">
      <c r="B26" s="68"/>
      <c r="C26" s="68"/>
      <c r="D26" s="69"/>
      <c r="E26" s="70"/>
    </row>
    <row r="27" spans="1:11">
      <c r="B27" s="71" t="s">
        <v>43</v>
      </c>
      <c r="C27" s="72"/>
      <c r="D27" s="73">
        <f>G11</f>
        <v>51678</v>
      </c>
      <c r="E27" s="73">
        <f>J11</f>
        <v>51144</v>
      </c>
      <c r="F27" s="90"/>
    </row>
    <row r="28" spans="1:11">
      <c r="B28" s="71" t="s">
        <v>44</v>
      </c>
      <c r="C28" s="72"/>
      <c r="D28" s="73">
        <f>G14</f>
        <v>96428.35</v>
      </c>
      <c r="E28" s="73">
        <f>J14</f>
        <v>123623</v>
      </c>
    </row>
    <row r="29" spans="1:11">
      <c r="B29" s="71" t="s">
        <v>45</v>
      </c>
      <c r="C29" s="72"/>
      <c r="D29" s="73">
        <f>G12</f>
        <v>80376</v>
      </c>
      <c r="E29" s="73">
        <f>J12</f>
        <v>80376</v>
      </c>
    </row>
    <row r="30" spans="1:11">
      <c r="B30" s="74" t="s">
        <v>46</v>
      </c>
      <c r="C30" s="74"/>
      <c r="D30" s="73">
        <f>G13+G15+G16+G17</f>
        <v>43976</v>
      </c>
      <c r="E30" s="73">
        <f>J13+J15+J16</f>
        <v>7597</v>
      </c>
    </row>
    <row r="31" spans="1:11" ht="13.5" thickBot="1">
      <c r="B31" s="75"/>
      <c r="C31" s="76"/>
      <c r="D31" s="77"/>
      <c r="E31" s="78"/>
    </row>
    <row r="32" spans="1:11" ht="13.5" thickTop="1">
      <c r="B32" s="66" t="s">
        <v>41</v>
      </c>
      <c r="C32" s="66"/>
      <c r="D32" s="79">
        <f>SUM(D27:D30)</f>
        <v>272458.34999999998</v>
      </c>
      <c r="E32" s="80">
        <f>SUM(E27:E30)</f>
        <v>262740</v>
      </c>
    </row>
    <row r="33" spans="1:13" ht="13.5" thickBot="1">
      <c r="B33" s="81" t="s">
        <v>39</v>
      </c>
      <c r="C33" s="81"/>
      <c r="D33" s="77">
        <f>G18</f>
        <v>-171774.9</v>
      </c>
      <c r="E33" s="78">
        <f>J18</f>
        <v>-222186</v>
      </c>
    </row>
    <row r="34" spans="1:13" ht="13.5" thickTop="1">
      <c r="B34" s="82" t="s">
        <v>41</v>
      </c>
      <c r="C34" s="82"/>
      <c r="D34" s="83">
        <f>D32+D33</f>
        <v>100683.44999999998</v>
      </c>
      <c r="E34" s="83">
        <f>E32+E33</f>
        <v>40554</v>
      </c>
    </row>
    <row r="39" spans="1:13">
      <c r="A39" s="84" t="s">
        <v>47</v>
      </c>
      <c r="B39" s="91"/>
      <c r="C39" s="91"/>
      <c r="D39" s="91"/>
      <c r="E39" s="91"/>
      <c r="F39" s="91"/>
      <c r="G39" s="91"/>
      <c r="H39" s="91"/>
      <c r="I39" s="92"/>
      <c r="J39" s="93"/>
      <c r="K39" s="93"/>
      <c r="L39" s="94"/>
      <c r="M39" s="93"/>
    </row>
    <row r="40" spans="1:13">
      <c r="A40" s="85" t="s">
        <v>48</v>
      </c>
      <c r="I40" s="95"/>
    </row>
    <row r="41" spans="1:13">
      <c r="A41" s="85"/>
      <c r="I41" s="95"/>
    </row>
    <row r="42" spans="1:13">
      <c r="A42" s="86" t="s">
        <v>49</v>
      </c>
      <c r="I42" s="95"/>
    </row>
    <row r="43" spans="1:13">
      <c r="A43" s="85" t="s">
        <v>50</v>
      </c>
      <c r="I43" s="95"/>
    </row>
    <row r="44" spans="1:13">
      <c r="A44" s="85" t="s">
        <v>51</v>
      </c>
      <c r="I44" s="95"/>
    </row>
    <row r="45" spans="1:13">
      <c r="A45" s="85"/>
      <c r="I45" s="95"/>
    </row>
    <row r="46" spans="1:13">
      <c r="A46" s="85"/>
      <c r="I46" s="95"/>
    </row>
    <row r="47" spans="1:13">
      <c r="A47" s="86" t="s">
        <v>52</v>
      </c>
      <c r="I47" s="95"/>
    </row>
    <row r="49" spans="1:1">
      <c r="A49" s="87" t="s">
        <v>80</v>
      </c>
    </row>
  </sheetData>
  <mergeCells count="16">
    <mergeCell ref="J5:K5"/>
    <mergeCell ref="A7:A8"/>
    <mergeCell ref="B7:B8"/>
    <mergeCell ref="E7:F7"/>
    <mergeCell ref="H7:H8"/>
    <mergeCell ref="I7:I8"/>
    <mergeCell ref="C7:C8"/>
    <mergeCell ref="B5:H5"/>
    <mergeCell ref="J3:K3"/>
    <mergeCell ref="J4:K4"/>
    <mergeCell ref="B3:H3"/>
    <mergeCell ref="B4:H4"/>
    <mergeCell ref="J1:K1"/>
    <mergeCell ref="J2:K2"/>
    <mergeCell ref="B1:H1"/>
    <mergeCell ref="B2:H2"/>
  </mergeCells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4"/>
  <sheetViews>
    <sheetView tabSelected="1" zoomScaleNormal="100" workbookViewId="0">
      <selection activeCell="H17" sqref="H17"/>
    </sheetView>
  </sheetViews>
  <sheetFormatPr defaultColWidth="11.375" defaultRowHeight="14.25"/>
  <cols>
    <col min="1" max="1" width="28.75" customWidth="1"/>
    <col min="3" max="3" width="1.125" customWidth="1"/>
    <col min="5" max="5" width="1" customWidth="1"/>
    <col min="7" max="7" width="1" customWidth="1"/>
    <col min="9" max="9" width="0.875" customWidth="1"/>
    <col min="11" max="11" width="1.375" customWidth="1"/>
    <col min="13" max="13" width="0.75" customWidth="1"/>
    <col min="15" max="15" width="0.75" customWidth="1"/>
    <col min="17" max="17" width="0.625" customWidth="1"/>
    <col min="19" max="19" width="0.625" customWidth="1"/>
    <col min="257" max="257" width="28.75" customWidth="1"/>
    <col min="259" max="259" width="1.125" customWidth="1"/>
    <col min="261" max="261" width="1" customWidth="1"/>
    <col min="263" max="263" width="1" customWidth="1"/>
    <col min="265" max="265" width="0.875" customWidth="1"/>
    <col min="267" max="267" width="1.375" customWidth="1"/>
    <col min="269" max="269" width="0.75" customWidth="1"/>
    <col min="271" max="271" width="0.75" customWidth="1"/>
    <col min="273" max="273" width="0.625" customWidth="1"/>
    <col min="275" max="275" width="0.625" customWidth="1"/>
    <col min="513" max="513" width="28.75" customWidth="1"/>
    <col min="515" max="515" width="1.125" customWidth="1"/>
    <col min="517" max="517" width="1" customWidth="1"/>
    <col min="519" max="519" width="1" customWidth="1"/>
    <col min="521" max="521" width="0.875" customWidth="1"/>
    <col min="523" max="523" width="1.375" customWidth="1"/>
    <col min="525" max="525" width="0.75" customWidth="1"/>
    <col min="527" max="527" width="0.75" customWidth="1"/>
    <col min="529" max="529" width="0.625" customWidth="1"/>
    <col min="531" max="531" width="0.625" customWidth="1"/>
    <col min="769" max="769" width="28.75" customWidth="1"/>
    <col min="771" max="771" width="1.125" customWidth="1"/>
    <col min="773" max="773" width="1" customWidth="1"/>
    <col min="775" max="775" width="1" customWidth="1"/>
    <col min="777" max="777" width="0.875" customWidth="1"/>
    <col min="779" max="779" width="1.375" customWidth="1"/>
    <col min="781" max="781" width="0.75" customWidth="1"/>
    <col min="783" max="783" width="0.75" customWidth="1"/>
    <col min="785" max="785" width="0.625" customWidth="1"/>
    <col min="787" max="787" width="0.625" customWidth="1"/>
    <col min="1025" max="1025" width="28.75" customWidth="1"/>
    <col min="1027" max="1027" width="1.125" customWidth="1"/>
    <col min="1029" max="1029" width="1" customWidth="1"/>
    <col min="1031" max="1031" width="1" customWidth="1"/>
    <col min="1033" max="1033" width="0.875" customWidth="1"/>
    <col min="1035" max="1035" width="1.375" customWidth="1"/>
    <col min="1037" max="1037" width="0.75" customWidth="1"/>
    <col min="1039" max="1039" width="0.75" customWidth="1"/>
    <col min="1041" max="1041" width="0.625" customWidth="1"/>
    <col min="1043" max="1043" width="0.625" customWidth="1"/>
    <col min="1281" max="1281" width="28.75" customWidth="1"/>
    <col min="1283" max="1283" width="1.125" customWidth="1"/>
    <col min="1285" max="1285" width="1" customWidth="1"/>
    <col min="1287" max="1287" width="1" customWidth="1"/>
    <col min="1289" max="1289" width="0.875" customWidth="1"/>
    <col min="1291" max="1291" width="1.375" customWidth="1"/>
    <col min="1293" max="1293" width="0.75" customWidth="1"/>
    <col min="1295" max="1295" width="0.75" customWidth="1"/>
    <col min="1297" max="1297" width="0.625" customWidth="1"/>
    <col min="1299" max="1299" width="0.625" customWidth="1"/>
    <col min="1537" max="1537" width="28.75" customWidth="1"/>
    <col min="1539" max="1539" width="1.125" customWidth="1"/>
    <col min="1541" max="1541" width="1" customWidth="1"/>
    <col min="1543" max="1543" width="1" customWidth="1"/>
    <col min="1545" max="1545" width="0.875" customWidth="1"/>
    <col min="1547" max="1547" width="1.375" customWidth="1"/>
    <col min="1549" max="1549" width="0.75" customWidth="1"/>
    <col min="1551" max="1551" width="0.75" customWidth="1"/>
    <col min="1553" max="1553" width="0.625" customWidth="1"/>
    <col min="1555" max="1555" width="0.625" customWidth="1"/>
    <col min="1793" max="1793" width="28.75" customWidth="1"/>
    <col min="1795" max="1795" width="1.125" customWidth="1"/>
    <col min="1797" max="1797" width="1" customWidth="1"/>
    <col min="1799" max="1799" width="1" customWidth="1"/>
    <col min="1801" max="1801" width="0.875" customWidth="1"/>
    <col min="1803" max="1803" width="1.375" customWidth="1"/>
    <col min="1805" max="1805" width="0.75" customWidth="1"/>
    <col min="1807" max="1807" width="0.75" customWidth="1"/>
    <col min="1809" max="1809" width="0.625" customWidth="1"/>
    <col min="1811" max="1811" width="0.625" customWidth="1"/>
    <col min="2049" max="2049" width="28.75" customWidth="1"/>
    <col min="2051" max="2051" width="1.125" customWidth="1"/>
    <col min="2053" max="2053" width="1" customWidth="1"/>
    <col min="2055" max="2055" width="1" customWidth="1"/>
    <col min="2057" max="2057" width="0.875" customWidth="1"/>
    <col min="2059" max="2059" width="1.375" customWidth="1"/>
    <col min="2061" max="2061" width="0.75" customWidth="1"/>
    <col min="2063" max="2063" width="0.75" customWidth="1"/>
    <col min="2065" max="2065" width="0.625" customWidth="1"/>
    <col min="2067" max="2067" width="0.625" customWidth="1"/>
    <col min="2305" max="2305" width="28.75" customWidth="1"/>
    <col min="2307" max="2307" width="1.125" customWidth="1"/>
    <col min="2309" max="2309" width="1" customWidth="1"/>
    <col min="2311" max="2311" width="1" customWidth="1"/>
    <col min="2313" max="2313" width="0.875" customWidth="1"/>
    <col min="2315" max="2315" width="1.375" customWidth="1"/>
    <col min="2317" max="2317" width="0.75" customWidth="1"/>
    <col min="2319" max="2319" width="0.75" customWidth="1"/>
    <col min="2321" max="2321" width="0.625" customWidth="1"/>
    <col min="2323" max="2323" width="0.625" customWidth="1"/>
    <col min="2561" max="2561" width="28.75" customWidth="1"/>
    <col min="2563" max="2563" width="1.125" customWidth="1"/>
    <col min="2565" max="2565" width="1" customWidth="1"/>
    <col min="2567" max="2567" width="1" customWidth="1"/>
    <col min="2569" max="2569" width="0.875" customWidth="1"/>
    <col min="2571" max="2571" width="1.375" customWidth="1"/>
    <col min="2573" max="2573" width="0.75" customWidth="1"/>
    <col min="2575" max="2575" width="0.75" customWidth="1"/>
    <col min="2577" max="2577" width="0.625" customWidth="1"/>
    <col min="2579" max="2579" width="0.625" customWidth="1"/>
    <col min="2817" max="2817" width="28.75" customWidth="1"/>
    <col min="2819" max="2819" width="1.125" customWidth="1"/>
    <col min="2821" max="2821" width="1" customWidth="1"/>
    <col min="2823" max="2823" width="1" customWidth="1"/>
    <col min="2825" max="2825" width="0.875" customWidth="1"/>
    <col min="2827" max="2827" width="1.375" customWidth="1"/>
    <col min="2829" max="2829" width="0.75" customWidth="1"/>
    <col min="2831" max="2831" width="0.75" customWidth="1"/>
    <col min="2833" max="2833" width="0.625" customWidth="1"/>
    <col min="2835" max="2835" width="0.625" customWidth="1"/>
    <col min="3073" max="3073" width="28.75" customWidth="1"/>
    <col min="3075" max="3075" width="1.125" customWidth="1"/>
    <col min="3077" max="3077" width="1" customWidth="1"/>
    <col min="3079" max="3079" width="1" customWidth="1"/>
    <col min="3081" max="3081" width="0.875" customWidth="1"/>
    <col min="3083" max="3083" width="1.375" customWidth="1"/>
    <col min="3085" max="3085" width="0.75" customWidth="1"/>
    <col min="3087" max="3087" width="0.75" customWidth="1"/>
    <col min="3089" max="3089" width="0.625" customWidth="1"/>
    <col min="3091" max="3091" width="0.625" customWidth="1"/>
    <col min="3329" max="3329" width="28.75" customWidth="1"/>
    <col min="3331" max="3331" width="1.125" customWidth="1"/>
    <col min="3333" max="3333" width="1" customWidth="1"/>
    <col min="3335" max="3335" width="1" customWidth="1"/>
    <col min="3337" max="3337" width="0.875" customWidth="1"/>
    <col min="3339" max="3339" width="1.375" customWidth="1"/>
    <col min="3341" max="3341" width="0.75" customWidth="1"/>
    <col min="3343" max="3343" width="0.75" customWidth="1"/>
    <col min="3345" max="3345" width="0.625" customWidth="1"/>
    <col min="3347" max="3347" width="0.625" customWidth="1"/>
    <col min="3585" max="3585" width="28.75" customWidth="1"/>
    <col min="3587" max="3587" width="1.125" customWidth="1"/>
    <col min="3589" max="3589" width="1" customWidth="1"/>
    <col min="3591" max="3591" width="1" customWidth="1"/>
    <col min="3593" max="3593" width="0.875" customWidth="1"/>
    <col min="3595" max="3595" width="1.375" customWidth="1"/>
    <col min="3597" max="3597" width="0.75" customWidth="1"/>
    <col min="3599" max="3599" width="0.75" customWidth="1"/>
    <col min="3601" max="3601" width="0.625" customWidth="1"/>
    <col min="3603" max="3603" width="0.625" customWidth="1"/>
    <col min="3841" max="3841" width="28.75" customWidth="1"/>
    <col min="3843" max="3843" width="1.125" customWidth="1"/>
    <col min="3845" max="3845" width="1" customWidth="1"/>
    <col min="3847" max="3847" width="1" customWidth="1"/>
    <col min="3849" max="3849" width="0.875" customWidth="1"/>
    <col min="3851" max="3851" width="1.375" customWidth="1"/>
    <col min="3853" max="3853" width="0.75" customWidth="1"/>
    <col min="3855" max="3855" width="0.75" customWidth="1"/>
    <col min="3857" max="3857" width="0.625" customWidth="1"/>
    <col min="3859" max="3859" width="0.625" customWidth="1"/>
    <col min="4097" max="4097" width="28.75" customWidth="1"/>
    <col min="4099" max="4099" width="1.125" customWidth="1"/>
    <col min="4101" max="4101" width="1" customWidth="1"/>
    <col min="4103" max="4103" width="1" customWidth="1"/>
    <col min="4105" max="4105" width="0.875" customWidth="1"/>
    <col min="4107" max="4107" width="1.375" customWidth="1"/>
    <col min="4109" max="4109" width="0.75" customWidth="1"/>
    <col min="4111" max="4111" width="0.75" customWidth="1"/>
    <col min="4113" max="4113" width="0.625" customWidth="1"/>
    <col min="4115" max="4115" width="0.625" customWidth="1"/>
    <col min="4353" max="4353" width="28.75" customWidth="1"/>
    <col min="4355" max="4355" width="1.125" customWidth="1"/>
    <col min="4357" max="4357" width="1" customWidth="1"/>
    <col min="4359" max="4359" width="1" customWidth="1"/>
    <col min="4361" max="4361" width="0.875" customWidth="1"/>
    <col min="4363" max="4363" width="1.375" customWidth="1"/>
    <col min="4365" max="4365" width="0.75" customWidth="1"/>
    <col min="4367" max="4367" width="0.75" customWidth="1"/>
    <col min="4369" max="4369" width="0.625" customWidth="1"/>
    <col min="4371" max="4371" width="0.625" customWidth="1"/>
    <col min="4609" max="4609" width="28.75" customWidth="1"/>
    <col min="4611" max="4611" width="1.125" customWidth="1"/>
    <col min="4613" max="4613" width="1" customWidth="1"/>
    <col min="4615" max="4615" width="1" customWidth="1"/>
    <col min="4617" max="4617" width="0.875" customWidth="1"/>
    <col min="4619" max="4619" width="1.375" customWidth="1"/>
    <col min="4621" max="4621" width="0.75" customWidth="1"/>
    <col min="4623" max="4623" width="0.75" customWidth="1"/>
    <col min="4625" max="4625" width="0.625" customWidth="1"/>
    <col min="4627" max="4627" width="0.625" customWidth="1"/>
    <col min="4865" max="4865" width="28.75" customWidth="1"/>
    <col min="4867" max="4867" width="1.125" customWidth="1"/>
    <col min="4869" max="4869" width="1" customWidth="1"/>
    <col min="4871" max="4871" width="1" customWidth="1"/>
    <col min="4873" max="4873" width="0.875" customWidth="1"/>
    <col min="4875" max="4875" width="1.375" customWidth="1"/>
    <col min="4877" max="4877" width="0.75" customWidth="1"/>
    <col min="4879" max="4879" width="0.75" customWidth="1"/>
    <col min="4881" max="4881" width="0.625" customWidth="1"/>
    <col min="4883" max="4883" width="0.625" customWidth="1"/>
    <col min="5121" max="5121" width="28.75" customWidth="1"/>
    <col min="5123" max="5123" width="1.125" customWidth="1"/>
    <col min="5125" max="5125" width="1" customWidth="1"/>
    <col min="5127" max="5127" width="1" customWidth="1"/>
    <col min="5129" max="5129" width="0.875" customWidth="1"/>
    <col min="5131" max="5131" width="1.375" customWidth="1"/>
    <col min="5133" max="5133" width="0.75" customWidth="1"/>
    <col min="5135" max="5135" width="0.75" customWidth="1"/>
    <col min="5137" max="5137" width="0.625" customWidth="1"/>
    <col min="5139" max="5139" width="0.625" customWidth="1"/>
    <col min="5377" max="5377" width="28.75" customWidth="1"/>
    <col min="5379" max="5379" width="1.125" customWidth="1"/>
    <col min="5381" max="5381" width="1" customWidth="1"/>
    <col min="5383" max="5383" width="1" customWidth="1"/>
    <col min="5385" max="5385" width="0.875" customWidth="1"/>
    <col min="5387" max="5387" width="1.375" customWidth="1"/>
    <col min="5389" max="5389" width="0.75" customWidth="1"/>
    <col min="5391" max="5391" width="0.75" customWidth="1"/>
    <col min="5393" max="5393" width="0.625" customWidth="1"/>
    <col min="5395" max="5395" width="0.625" customWidth="1"/>
    <col min="5633" max="5633" width="28.75" customWidth="1"/>
    <col min="5635" max="5635" width="1.125" customWidth="1"/>
    <col min="5637" max="5637" width="1" customWidth="1"/>
    <col min="5639" max="5639" width="1" customWidth="1"/>
    <col min="5641" max="5641" width="0.875" customWidth="1"/>
    <col min="5643" max="5643" width="1.375" customWidth="1"/>
    <col min="5645" max="5645" width="0.75" customWidth="1"/>
    <col min="5647" max="5647" width="0.75" customWidth="1"/>
    <col min="5649" max="5649" width="0.625" customWidth="1"/>
    <col min="5651" max="5651" width="0.625" customWidth="1"/>
    <col min="5889" max="5889" width="28.75" customWidth="1"/>
    <col min="5891" max="5891" width="1.125" customWidth="1"/>
    <col min="5893" max="5893" width="1" customWidth="1"/>
    <col min="5895" max="5895" width="1" customWidth="1"/>
    <col min="5897" max="5897" width="0.875" customWidth="1"/>
    <col min="5899" max="5899" width="1.375" customWidth="1"/>
    <col min="5901" max="5901" width="0.75" customWidth="1"/>
    <col min="5903" max="5903" width="0.75" customWidth="1"/>
    <col min="5905" max="5905" width="0.625" customWidth="1"/>
    <col min="5907" max="5907" width="0.625" customWidth="1"/>
    <col min="6145" max="6145" width="28.75" customWidth="1"/>
    <col min="6147" max="6147" width="1.125" customWidth="1"/>
    <col min="6149" max="6149" width="1" customWidth="1"/>
    <col min="6151" max="6151" width="1" customWidth="1"/>
    <col min="6153" max="6153" width="0.875" customWidth="1"/>
    <col min="6155" max="6155" width="1.375" customWidth="1"/>
    <col min="6157" max="6157" width="0.75" customWidth="1"/>
    <col min="6159" max="6159" width="0.75" customWidth="1"/>
    <col min="6161" max="6161" width="0.625" customWidth="1"/>
    <col min="6163" max="6163" width="0.625" customWidth="1"/>
    <col min="6401" max="6401" width="28.75" customWidth="1"/>
    <col min="6403" max="6403" width="1.125" customWidth="1"/>
    <col min="6405" max="6405" width="1" customWidth="1"/>
    <col min="6407" max="6407" width="1" customWidth="1"/>
    <col min="6409" max="6409" width="0.875" customWidth="1"/>
    <col min="6411" max="6411" width="1.375" customWidth="1"/>
    <col min="6413" max="6413" width="0.75" customWidth="1"/>
    <col min="6415" max="6415" width="0.75" customWidth="1"/>
    <col min="6417" max="6417" width="0.625" customWidth="1"/>
    <col min="6419" max="6419" width="0.625" customWidth="1"/>
    <col min="6657" max="6657" width="28.75" customWidth="1"/>
    <col min="6659" max="6659" width="1.125" customWidth="1"/>
    <col min="6661" max="6661" width="1" customWidth="1"/>
    <col min="6663" max="6663" width="1" customWidth="1"/>
    <col min="6665" max="6665" width="0.875" customWidth="1"/>
    <col min="6667" max="6667" width="1.375" customWidth="1"/>
    <col min="6669" max="6669" width="0.75" customWidth="1"/>
    <col min="6671" max="6671" width="0.75" customWidth="1"/>
    <col min="6673" max="6673" width="0.625" customWidth="1"/>
    <col min="6675" max="6675" width="0.625" customWidth="1"/>
    <col min="6913" max="6913" width="28.75" customWidth="1"/>
    <col min="6915" max="6915" width="1.125" customWidth="1"/>
    <col min="6917" max="6917" width="1" customWidth="1"/>
    <col min="6919" max="6919" width="1" customWidth="1"/>
    <col min="6921" max="6921" width="0.875" customWidth="1"/>
    <col min="6923" max="6923" width="1.375" customWidth="1"/>
    <col min="6925" max="6925" width="0.75" customWidth="1"/>
    <col min="6927" max="6927" width="0.75" customWidth="1"/>
    <col min="6929" max="6929" width="0.625" customWidth="1"/>
    <col min="6931" max="6931" width="0.625" customWidth="1"/>
    <col min="7169" max="7169" width="28.75" customWidth="1"/>
    <col min="7171" max="7171" width="1.125" customWidth="1"/>
    <col min="7173" max="7173" width="1" customWidth="1"/>
    <col min="7175" max="7175" width="1" customWidth="1"/>
    <col min="7177" max="7177" width="0.875" customWidth="1"/>
    <col min="7179" max="7179" width="1.375" customWidth="1"/>
    <col min="7181" max="7181" width="0.75" customWidth="1"/>
    <col min="7183" max="7183" width="0.75" customWidth="1"/>
    <col min="7185" max="7185" width="0.625" customWidth="1"/>
    <col min="7187" max="7187" width="0.625" customWidth="1"/>
    <col min="7425" max="7425" width="28.75" customWidth="1"/>
    <col min="7427" max="7427" width="1.125" customWidth="1"/>
    <col min="7429" max="7429" width="1" customWidth="1"/>
    <col min="7431" max="7431" width="1" customWidth="1"/>
    <col min="7433" max="7433" width="0.875" customWidth="1"/>
    <col min="7435" max="7435" width="1.375" customWidth="1"/>
    <col min="7437" max="7437" width="0.75" customWidth="1"/>
    <col min="7439" max="7439" width="0.75" customWidth="1"/>
    <col min="7441" max="7441" width="0.625" customWidth="1"/>
    <col min="7443" max="7443" width="0.625" customWidth="1"/>
    <col min="7681" max="7681" width="28.75" customWidth="1"/>
    <col min="7683" max="7683" width="1.125" customWidth="1"/>
    <col min="7685" max="7685" width="1" customWidth="1"/>
    <col min="7687" max="7687" width="1" customWidth="1"/>
    <col min="7689" max="7689" width="0.875" customWidth="1"/>
    <col min="7691" max="7691" width="1.375" customWidth="1"/>
    <col min="7693" max="7693" width="0.75" customWidth="1"/>
    <col min="7695" max="7695" width="0.75" customWidth="1"/>
    <col min="7697" max="7697" width="0.625" customWidth="1"/>
    <col min="7699" max="7699" width="0.625" customWidth="1"/>
    <col min="7937" max="7937" width="28.75" customWidth="1"/>
    <col min="7939" max="7939" width="1.125" customWidth="1"/>
    <col min="7941" max="7941" width="1" customWidth="1"/>
    <col min="7943" max="7943" width="1" customWidth="1"/>
    <col min="7945" max="7945" width="0.875" customWidth="1"/>
    <col min="7947" max="7947" width="1.375" customWidth="1"/>
    <col min="7949" max="7949" width="0.75" customWidth="1"/>
    <col min="7951" max="7951" width="0.75" customWidth="1"/>
    <col min="7953" max="7953" width="0.625" customWidth="1"/>
    <col min="7955" max="7955" width="0.625" customWidth="1"/>
    <col min="8193" max="8193" width="28.75" customWidth="1"/>
    <col min="8195" max="8195" width="1.125" customWidth="1"/>
    <col min="8197" max="8197" width="1" customWidth="1"/>
    <col min="8199" max="8199" width="1" customWidth="1"/>
    <col min="8201" max="8201" width="0.875" customWidth="1"/>
    <col min="8203" max="8203" width="1.375" customWidth="1"/>
    <col min="8205" max="8205" width="0.75" customWidth="1"/>
    <col min="8207" max="8207" width="0.75" customWidth="1"/>
    <col min="8209" max="8209" width="0.625" customWidth="1"/>
    <col min="8211" max="8211" width="0.625" customWidth="1"/>
    <col min="8449" max="8449" width="28.75" customWidth="1"/>
    <col min="8451" max="8451" width="1.125" customWidth="1"/>
    <col min="8453" max="8453" width="1" customWidth="1"/>
    <col min="8455" max="8455" width="1" customWidth="1"/>
    <col min="8457" max="8457" width="0.875" customWidth="1"/>
    <col min="8459" max="8459" width="1.375" customWidth="1"/>
    <col min="8461" max="8461" width="0.75" customWidth="1"/>
    <col min="8463" max="8463" width="0.75" customWidth="1"/>
    <col min="8465" max="8465" width="0.625" customWidth="1"/>
    <col min="8467" max="8467" width="0.625" customWidth="1"/>
    <col min="8705" max="8705" width="28.75" customWidth="1"/>
    <col min="8707" max="8707" width="1.125" customWidth="1"/>
    <col min="8709" max="8709" width="1" customWidth="1"/>
    <col min="8711" max="8711" width="1" customWidth="1"/>
    <col min="8713" max="8713" width="0.875" customWidth="1"/>
    <col min="8715" max="8715" width="1.375" customWidth="1"/>
    <col min="8717" max="8717" width="0.75" customWidth="1"/>
    <col min="8719" max="8719" width="0.75" customWidth="1"/>
    <col min="8721" max="8721" width="0.625" customWidth="1"/>
    <col min="8723" max="8723" width="0.625" customWidth="1"/>
    <col min="8961" max="8961" width="28.75" customWidth="1"/>
    <col min="8963" max="8963" width="1.125" customWidth="1"/>
    <col min="8965" max="8965" width="1" customWidth="1"/>
    <col min="8967" max="8967" width="1" customWidth="1"/>
    <col min="8969" max="8969" width="0.875" customWidth="1"/>
    <col min="8971" max="8971" width="1.375" customWidth="1"/>
    <col min="8973" max="8973" width="0.75" customWidth="1"/>
    <col min="8975" max="8975" width="0.75" customWidth="1"/>
    <col min="8977" max="8977" width="0.625" customWidth="1"/>
    <col min="8979" max="8979" width="0.625" customWidth="1"/>
    <col min="9217" max="9217" width="28.75" customWidth="1"/>
    <col min="9219" max="9219" width="1.125" customWidth="1"/>
    <col min="9221" max="9221" width="1" customWidth="1"/>
    <col min="9223" max="9223" width="1" customWidth="1"/>
    <col min="9225" max="9225" width="0.875" customWidth="1"/>
    <col min="9227" max="9227" width="1.375" customWidth="1"/>
    <col min="9229" max="9229" width="0.75" customWidth="1"/>
    <col min="9231" max="9231" width="0.75" customWidth="1"/>
    <col min="9233" max="9233" width="0.625" customWidth="1"/>
    <col min="9235" max="9235" width="0.625" customWidth="1"/>
    <col min="9473" max="9473" width="28.75" customWidth="1"/>
    <col min="9475" max="9475" width="1.125" customWidth="1"/>
    <col min="9477" max="9477" width="1" customWidth="1"/>
    <col min="9479" max="9479" width="1" customWidth="1"/>
    <col min="9481" max="9481" width="0.875" customWidth="1"/>
    <col min="9483" max="9483" width="1.375" customWidth="1"/>
    <col min="9485" max="9485" width="0.75" customWidth="1"/>
    <col min="9487" max="9487" width="0.75" customWidth="1"/>
    <col min="9489" max="9489" width="0.625" customWidth="1"/>
    <col min="9491" max="9491" width="0.625" customWidth="1"/>
    <col min="9729" max="9729" width="28.75" customWidth="1"/>
    <col min="9731" max="9731" width="1.125" customWidth="1"/>
    <col min="9733" max="9733" width="1" customWidth="1"/>
    <col min="9735" max="9735" width="1" customWidth="1"/>
    <col min="9737" max="9737" width="0.875" customWidth="1"/>
    <col min="9739" max="9739" width="1.375" customWidth="1"/>
    <col min="9741" max="9741" width="0.75" customWidth="1"/>
    <col min="9743" max="9743" width="0.75" customWidth="1"/>
    <col min="9745" max="9745" width="0.625" customWidth="1"/>
    <col min="9747" max="9747" width="0.625" customWidth="1"/>
    <col min="9985" max="9985" width="28.75" customWidth="1"/>
    <col min="9987" max="9987" width="1.125" customWidth="1"/>
    <col min="9989" max="9989" width="1" customWidth="1"/>
    <col min="9991" max="9991" width="1" customWidth="1"/>
    <col min="9993" max="9993" width="0.875" customWidth="1"/>
    <col min="9995" max="9995" width="1.375" customWidth="1"/>
    <col min="9997" max="9997" width="0.75" customWidth="1"/>
    <col min="9999" max="9999" width="0.75" customWidth="1"/>
    <col min="10001" max="10001" width="0.625" customWidth="1"/>
    <col min="10003" max="10003" width="0.625" customWidth="1"/>
    <col min="10241" max="10241" width="28.75" customWidth="1"/>
    <col min="10243" max="10243" width="1.125" customWidth="1"/>
    <col min="10245" max="10245" width="1" customWidth="1"/>
    <col min="10247" max="10247" width="1" customWidth="1"/>
    <col min="10249" max="10249" width="0.875" customWidth="1"/>
    <col min="10251" max="10251" width="1.375" customWidth="1"/>
    <col min="10253" max="10253" width="0.75" customWidth="1"/>
    <col min="10255" max="10255" width="0.75" customWidth="1"/>
    <col min="10257" max="10257" width="0.625" customWidth="1"/>
    <col min="10259" max="10259" width="0.625" customWidth="1"/>
    <col min="10497" max="10497" width="28.75" customWidth="1"/>
    <col min="10499" max="10499" width="1.125" customWidth="1"/>
    <col min="10501" max="10501" width="1" customWidth="1"/>
    <col min="10503" max="10503" width="1" customWidth="1"/>
    <col min="10505" max="10505" width="0.875" customWidth="1"/>
    <col min="10507" max="10507" width="1.375" customWidth="1"/>
    <col min="10509" max="10509" width="0.75" customWidth="1"/>
    <col min="10511" max="10511" width="0.75" customWidth="1"/>
    <col min="10513" max="10513" width="0.625" customWidth="1"/>
    <col min="10515" max="10515" width="0.625" customWidth="1"/>
    <col min="10753" max="10753" width="28.75" customWidth="1"/>
    <col min="10755" max="10755" width="1.125" customWidth="1"/>
    <col min="10757" max="10757" width="1" customWidth="1"/>
    <col min="10759" max="10759" width="1" customWidth="1"/>
    <col min="10761" max="10761" width="0.875" customWidth="1"/>
    <col min="10763" max="10763" width="1.375" customWidth="1"/>
    <col min="10765" max="10765" width="0.75" customWidth="1"/>
    <col min="10767" max="10767" width="0.75" customWidth="1"/>
    <col min="10769" max="10769" width="0.625" customWidth="1"/>
    <col min="10771" max="10771" width="0.625" customWidth="1"/>
    <col min="11009" max="11009" width="28.75" customWidth="1"/>
    <col min="11011" max="11011" width="1.125" customWidth="1"/>
    <col min="11013" max="11013" width="1" customWidth="1"/>
    <col min="11015" max="11015" width="1" customWidth="1"/>
    <col min="11017" max="11017" width="0.875" customWidth="1"/>
    <col min="11019" max="11019" width="1.375" customWidth="1"/>
    <col min="11021" max="11021" width="0.75" customWidth="1"/>
    <col min="11023" max="11023" width="0.75" customWidth="1"/>
    <col min="11025" max="11025" width="0.625" customWidth="1"/>
    <col min="11027" max="11027" width="0.625" customWidth="1"/>
    <col min="11265" max="11265" width="28.75" customWidth="1"/>
    <col min="11267" max="11267" width="1.125" customWidth="1"/>
    <col min="11269" max="11269" width="1" customWidth="1"/>
    <col min="11271" max="11271" width="1" customWidth="1"/>
    <col min="11273" max="11273" width="0.875" customWidth="1"/>
    <col min="11275" max="11275" width="1.375" customWidth="1"/>
    <col min="11277" max="11277" width="0.75" customWidth="1"/>
    <col min="11279" max="11279" width="0.75" customWidth="1"/>
    <col min="11281" max="11281" width="0.625" customWidth="1"/>
    <col min="11283" max="11283" width="0.625" customWidth="1"/>
    <col min="11521" max="11521" width="28.75" customWidth="1"/>
    <col min="11523" max="11523" width="1.125" customWidth="1"/>
    <col min="11525" max="11525" width="1" customWidth="1"/>
    <col min="11527" max="11527" width="1" customWidth="1"/>
    <col min="11529" max="11529" width="0.875" customWidth="1"/>
    <col min="11531" max="11531" width="1.375" customWidth="1"/>
    <col min="11533" max="11533" width="0.75" customWidth="1"/>
    <col min="11535" max="11535" width="0.75" customWidth="1"/>
    <col min="11537" max="11537" width="0.625" customWidth="1"/>
    <col min="11539" max="11539" width="0.625" customWidth="1"/>
    <col min="11777" max="11777" width="28.75" customWidth="1"/>
    <col min="11779" max="11779" width="1.125" customWidth="1"/>
    <col min="11781" max="11781" width="1" customWidth="1"/>
    <col min="11783" max="11783" width="1" customWidth="1"/>
    <col min="11785" max="11785" width="0.875" customWidth="1"/>
    <col min="11787" max="11787" width="1.375" customWidth="1"/>
    <col min="11789" max="11789" width="0.75" customWidth="1"/>
    <col min="11791" max="11791" width="0.75" customWidth="1"/>
    <col min="11793" max="11793" width="0.625" customWidth="1"/>
    <col min="11795" max="11795" width="0.625" customWidth="1"/>
    <col min="12033" max="12033" width="28.75" customWidth="1"/>
    <col min="12035" max="12035" width="1.125" customWidth="1"/>
    <col min="12037" max="12037" width="1" customWidth="1"/>
    <col min="12039" max="12039" width="1" customWidth="1"/>
    <col min="12041" max="12041" width="0.875" customWidth="1"/>
    <col min="12043" max="12043" width="1.375" customWidth="1"/>
    <col min="12045" max="12045" width="0.75" customWidth="1"/>
    <col min="12047" max="12047" width="0.75" customWidth="1"/>
    <col min="12049" max="12049" width="0.625" customWidth="1"/>
    <col min="12051" max="12051" width="0.625" customWidth="1"/>
    <col min="12289" max="12289" width="28.75" customWidth="1"/>
    <col min="12291" max="12291" width="1.125" customWidth="1"/>
    <col min="12293" max="12293" width="1" customWidth="1"/>
    <col min="12295" max="12295" width="1" customWidth="1"/>
    <col min="12297" max="12297" width="0.875" customWidth="1"/>
    <col min="12299" max="12299" width="1.375" customWidth="1"/>
    <col min="12301" max="12301" width="0.75" customWidth="1"/>
    <col min="12303" max="12303" width="0.75" customWidth="1"/>
    <col min="12305" max="12305" width="0.625" customWidth="1"/>
    <col min="12307" max="12307" width="0.625" customWidth="1"/>
    <col min="12545" max="12545" width="28.75" customWidth="1"/>
    <col min="12547" max="12547" width="1.125" customWidth="1"/>
    <col min="12549" max="12549" width="1" customWidth="1"/>
    <col min="12551" max="12551" width="1" customWidth="1"/>
    <col min="12553" max="12553" width="0.875" customWidth="1"/>
    <col min="12555" max="12555" width="1.375" customWidth="1"/>
    <col min="12557" max="12557" width="0.75" customWidth="1"/>
    <col min="12559" max="12559" width="0.75" customWidth="1"/>
    <col min="12561" max="12561" width="0.625" customWidth="1"/>
    <col min="12563" max="12563" width="0.625" customWidth="1"/>
    <col min="12801" max="12801" width="28.75" customWidth="1"/>
    <col min="12803" max="12803" width="1.125" customWidth="1"/>
    <col min="12805" max="12805" width="1" customWidth="1"/>
    <col min="12807" max="12807" width="1" customWidth="1"/>
    <col min="12809" max="12809" width="0.875" customWidth="1"/>
    <col min="12811" max="12811" width="1.375" customWidth="1"/>
    <col min="12813" max="12813" width="0.75" customWidth="1"/>
    <col min="12815" max="12815" width="0.75" customWidth="1"/>
    <col min="12817" max="12817" width="0.625" customWidth="1"/>
    <col min="12819" max="12819" width="0.625" customWidth="1"/>
    <col min="13057" max="13057" width="28.75" customWidth="1"/>
    <col min="13059" max="13059" width="1.125" customWidth="1"/>
    <col min="13061" max="13061" width="1" customWidth="1"/>
    <col min="13063" max="13063" width="1" customWidth="1"/>
    <col min="13065" max="13065" width="0.875" customWidth="1"/>
    <col min="13067" max="13067" width="1.375" customWidth="1"/>
    <col min="13069" max="13069" width="0.75" customWidth="1"/>
    <col min="13071" max="13071" width="0.75" customWidth="1"/>
    <col min="13073" max="13073" width="0.625" customWidth="1"/>
    <col min="13075" max="13075" width="0.625" customWidth="1"/>
    <col min="13313" max="13313" width="28.75" customWidth="1"/>
    <col min="13315" max="13315" width="1.125" customWidth="1"/>
    <col min="13317" max="13317" width="1" customWidth="1"/>
    <col min="13319" max="13319" width="1" customWidth="1"/>
    <col min="13321" max="13321" width="0.875" customWidth="1"/>
    <col min="13323" max="13323" width="1.375" customWidth="1"/>
    <col min="13325" max="13325" width="0.75" customWidth="1"/>
    <col min="13327" max="13327" width="0.75" customWidth="1"/>
    <col min="13329" max="13329" width="0.625" customWidth="1"/>
    <col min="13331" max="13331" width="0.625" customWidth="1"/>
    <col min="13569" max="13569" width="28.75" customWidth="1"/>
    <col min="13571" max="13571" width="1.125" customWidth="1"/>
    <col min="13573" max="13573" width="1" customWidth="1"/>
    <col min="13575" max="13575" width="1" customWidth="1"/>
    <col min="13577" max="13577" width="0.875" customWidth="1"/>
    <col min="13579" max="13579" width="1.375" customWidth="1"/>
    <col min="13581" max="13581" width="0.75" customWidth="1"/>
    <col min="13583" max="13583" width="0.75" customWidth="1"/>
    <col min="13585" max="13585" width="0.625" customWidth="1"/>
    <col min="13587" max="13587" width="0.625" customWidth="1"/>
    <col min="13825" max="13825" width="28.75" customWidth="1"/>
    <col min="13827" max="13827" width="1.125" customWidth="1"/>
    <col min="13829" max="13829" width="1" customWidth="1"/>
    <col min="13831" max="13831" width="1" customWidth="1"/>
    <col min="13833" max="13833" width="0.875" customWidth="1"/>
    <col min="13835" max="13835" width="1.375" customWidth="1"/>
    <col min="13837" max="13837" width="0.75" customWidth="1"/>
    <col min="13839" max="13839" width="0.75" customWidth="1"/>
    <col min="13841" max="13841" width="0.625" customWidth="1"/>
    <col min="13843" max="13843" width="0.625" customWidth="1"/>
    <col min="14081" max="14081" width="28.75" customWidth="1"/>
    <col min="14083" max="14083" width="1.125" customWidth="1"/>
    <col min="14085" max="14085" width="1" customWidth="1"/>
    <col min="14087" max="14087" width="1" customWidth="1"/>
    <col min="14089" max="14089" width="0.875" customWidth="1"/>
    <col min="14091" max="14091" width="1.375" customWidth="1"/>
    <col min="14093" max="14093" width="0.75" customWidth="1"/>
    <col min="14095" max="14095" width="0.75" customWidth="1"/>
    <col min="14097" max="14097" width="0.625" customWidth="1"/>
    <col min="14099" max="14099" width="0.625" customWidth="1"/>
    <col min="14337" max="14337" width="28.75" customWidth="1"/>
    <col min="14339" max="14339" width="1.125" customWidth="1"/>
    <col min="14341" max="14341" width="1" customWidth="1"/>
    <col min="14343" max="14343" width="1" customWidth="1"/>
    <col min="14345" max="14345" width="0.875" customWidth="1"/>
    <col min="14347" max="14347" width="1.375" customWidth="1"/>
    <col min="14349" max="14349" width="0.75" customWidth="1"/>
    <col min="14351" max="14351" width="0.75" customWidth="1"/>
    <col min="14353" max="14353" width="0.625" customWidth="1"/>
    <col min="14355" max="14355" width="0.625" customWidth="1"/>
    <col min="14593" max="14593" width="28.75" customWidth="1"/>
    <col min="14595" max="14595" width="1.125" customWidth="1"/>
    <col min="14597" max="14597" width="1" customWidth="1"/>
    <col min="14599" max="14599" width="1" customWidth="1"/>
    <col min="14601" max="14601" width="0.875" customWidth="1"/>
    <col min="14603" max="14603" width="1.375" customWidth="1"/>
    <col min="14605" max="14605" width="0.75" customWidth="1"/>
    <col min="14607" max="14607" width="0.75" customWidth="1"/>
    <col min="14609" max="14609" width="0.625" customWidth="1"/>
    <col min="14611" max="14611" width="0.625" customWidth="1"/>
    <col min="14849" max="14849" width="28.75" customWidth="1"/>
    <col min="14851" max="14851" width="1.125" customWidth="1"/>
    <col min="14853" max="14853" width="1" customWidth="1"/>
    <col min="14855" max="14855" width="1" customWidth="1"/>
    <col min="14857" max="14857" width="0.875" customWidth="1"/>
    <col min="14859" max="14859" width="1.375" customWidth="1"/>
    <col min="14861" max="14861" width="0.75" customWidth="1"/>
    <col min="14863" max="14863" width="0.75" customWidth="1"/>
    <col min="14865" max="14865" width="0.625" customWidth="1"/>
    <col min="14867" max="14867" width="0.625" customWidth="1"/>
    <col min="15105" max="15105" width="28.75" customWidth="1"/>
    <col min="15107" max="15107" width="1.125" customWidth="1"/>
    <col min="15109" max="15109" width="1" customWidth="1"/>
    <col min="15111" max="15111" width="1" customWidth="1"/>
    <col min="15113" max="15113" width="0.875" customWidth="1"/>
    <col min="15115" max="15115" width="1.375" customWidth="1"/>
    <col min="15117" max="15117" width="0.75" customWidth="1"/>
    <col min="15119" max="15119" width="0.75" customWidth="1"/>
    <col min="15121" max="15121" width="0.625" customWidth="1"/>
    <col min="15123" max="15123" width="0.625" customWidth="1"/>
    <col min="15361" max="15361" width="28.75" customWidth="1"/>
    <col min="15363" max="15363" width="1.125" customWidth="1"/>
    <col min="15365" max="15365" width="1" customWidth="1"/>
    <col min="15367" max="15367" width="1" customWidth="1"/>
    <col min="15369" max="15369" width="0.875" customWidth="1"/>
    <col min="15371" max="15371" width="1.375" customWidth="1"/>
    <col min="15373" max="15373" width="0.75" customWidth="1"/>
    <col min="15375" max="15375" width="0.75" customWidth="1"/>
    <col min="15377" max="15377" width="0.625" customWidth="1"/>
    <col min="15379" max="15379" width="0.625" customWidth="1"/>
    <col min="15617" max="15617" width="28.75" customWidth="1"/>
    <col min="15619" max="15619" width="1.125" customWidth="1"/>
    <col min="15621" max="15621" width="1" customWidth="1"/>
    <col min="15623" max="15623" width="1" customWidth="1"/>
    <col min="15625" max="15625" width="0.875" customWidth="1"/>
    <col min="15627" max="15627" width="1.375" customWidth="1"/>
    <col min="15629" max="15629" width="0.75" customWidth="1"/>
    <col min="15631" max="15631" width="0.75" customWidth="1"/>
    <col min="15633" max="15633" width="0.625" customWidth="1"/>
    <col min="15635" max="15635" width="0.625" customWidth="1"/>
    <col min="15873" max="15873" width="28.75" customWidth="1"/>
    <col min="15875" max="15875" width="1.125" customWidth="1"/>
    <col min="15877" max="15877" width="1" customWidth="1"/>
    <col min="15879" max="15879" width="1" customWidth="1"/>
    <col min="15881" max="15881" width="0.875" customWidth="1"/>
    <col min="15883" max="15883" width="1.375" customWidth="1"/>
    <col min="15885" max="15885" width="0.75" customWidth="1"/>
    <col min="15887" max="15887" width="0.75" customWidth="1"/>
    <col min="15889" max="15889" width="0.625" customWidth="1"/>
    <col min="15891" max="15891" width="0.625" customWidth="1"/>
    <col min="16129" max="16129" width="28.75" customWidth="1"/>
    <col min="16131" max="16131" width="1.125" customWidth="1"/>
    <col min="16133" max="16133" width="1" customWidth="1"/>
    <col min="16135" max="16135" width="1" customWidth="1"/>
    <col min="16137" max="16137" width="0.875" customWidth="1"/>
    <col min="16139" max="16139" width="1.375" customWidth="1"/>
    <col min="16141" max="16141" width="0.75" customWidth="1"/>
    <col min="16143" max="16143" width="0.75" customWidth="1"/>
    <col min="16145" max="16145" width="0.625" customWidth="1"/>
    <col min="16147" max="16147" width="0.625" customWidth="1"/>
  </cols>
  <sheetData>
    <row r="1" spans="1:14">
      <c r="A1" s="171" t="s">
        <v>53</v>
      </c>
      <c r="B1" s="172"/>
      <c r="C1" s="172"/>
      <c r="D1" s="172"/>
      <c r="E1" s="172"/>
      <c r="F1" s="172"/>
      <c r="G1" s="172"/>
      <c r="H1" s="172"/>
      <c r="I1" s="172"/>
      <c r="J1" s="172"/>
      <c r="K1" s="111"/>
      <c r="L1" s="2"/>
      <c r="M1" s="2"/>
    </row>
    <row r="2" spans="1:14">
      <c r="A2" s="173" t="s">
        <v>139</v>
      </c>
      <c r="B2" s="174"/>
      <c r="C2" s="174"/>
      <c r="D2" s="174"/>
      <c r="E2" s="174"/>
      <c r="F2" s="174"/>
      <c r="G2" s="174"/>
      <c r="H2" s="174"/>
      <c r="I2" s="174"/>
      <c r="J2" s="174"/>
      <c r="L2" s="3"/>
      <c r="M2" s="3"/>
    </row>
    <row r="3" spans="1:14">
      <c r="A3" s="173"/>
      <c r="B3" s="174"/>
      <c r="C3" s="174"/>
      <c r="D3" s="174"/>
      <c r="E3" s="174"/>
      <c r="F3" s="174"/>
      <c r="G3" s="174"/>
      <c r="H3" s="174"/>
      <c r="I3" s="174"/>
      <c r="J3" s="174"/>
      <c r="L3" s="3"/>
      <c r="M3" s="3"/>
    </row>
    <row r="4" spans="1:14">
      <c r="A4" s="175" t="s">
        <v>54</v>
      </c>
      <c r="B4" s="176"/>
      <c r="C4" s="177"/>
      <c r="D4" s="177"/>
      <c r="E4" s="177"/>
      <c r="F4" s="117"/>
      <c r="G4" s="117"/>
      <c r="H4" s="177"/>
      <c r="I4" s="177"/>
      <c r="J4" s="177"/>
      <c r="K4" s="177"/>
      <c r="L4" s="178" t="s">
        <v>55</v>
      </c>
      <c r="M4" s="4"/>
    </row>
    <row r="5" spans="1:14">
      <c r="A5" s="179" t="s">
        <v>56</v>
      </c>
      <c r="B5" s="180" t="s">
        <v>57</v>
      </c>
      <c r="C5" s="181"/>
      <c r="D5" s="180" t="s">
        <v>58</v>
      </c>
      <c r="E5" s="180"/>
      <c r="F5" s="180" t="s">
        <v>59</v>
      </c>
      <c r="G5" s="180"/>
      <c r="H5" s="180" t="s">
        <v>136</v>
      </c>
      <c r="I5" s="180"/>
      <c r="J5" s="180" t="s">
        <v>60</v>
      </c>
      <c r="K5" s="180"/>
      <c r="L5" s="180" t="s">
        <v>61</v>
      </c>
      <c r="M5" s="7"/>
    </row>
    <row r="6" spans="1:14">
      <c r="A6" s="182"/>
      <c r="B6" s="183">
        <v>43831</v>
      </c>
      <c r="C6" s="184"/>
      <c r="D6" s="183" t="s">
        <v>62</v>
      </c>
      <c r="E6" s="185"/>
      <c r="F6" s="185" t="s">
        <v>63</v>
      </c>
      <c r="G6" s="185"/>
      <c r="H6" s="185" t="s">
        <v>58</v>
      </c>
      <c r="I6" s="185"/>
      <c r="J6" s="185" t="s">
        <v>64</v>
      </c>
      <c r="K6" s="185"/>
      <c r="L6" s="183">
        <v>44196</v>
      </c>
      <c r="M6" s="6"/>
    </row>
    <row r="7" spans="1:14">
      <c r="A7" s="186" t="s">
        <v>26</v>
      </c>
      <c r="B7" s="187">
        <v>51143.62</v>
      </c>
      <c r="C7" s="188"/>
      <c r="D7" s="188">
        <v>0</v>
      </c>
      <c r="E7" s="188"/>
      <c r="F7" s="188">
        <v>0</v>
      </c>
      <c r="G7" s="188"/>
      <c r="H7" s="188">
        <v>0</v>
      </c>
      <c r="I7" s="188"/>
      <c r="J7" s="188"/>
      <c r="K7" s="188"/>
      <c r="L7" s="187">
        <f>+B7+D7-H7</f>
        <v>51143.62</v>
      </c>
      <c r="M7" s="5" t="s">
        <v>58</v>
      </c>
      <c r="N7" s="170"/>
    </row>
    <row r="8" spans="1:14">
      <c r="A8" s="186" t="s">
        <v>65</v>
      </c>
      <c r="B8" s="188">
        <v>84241.19</v>
      </c>
      <c r="C8" s="188"/>
      <c r="D8" s="188">
        <v>0</v>
      </c>
      <c r="E8" s="188"/>
      <c r="F8" s="188">
        <v>0</v>
      </c>
      <c r="G8" s="188"/>
      <c r="H8" s="188">
        <v>0</v>
      </c>
      <c r="I8" s="188"/>
      <c r="J8" s="188"/>
      <c r="K8" s="188"/>
      <c r="L8" s="188">
        <f>+B8+D8-H8</f>
        <v>84241.19</v>
      </c>
      <c r="M8" s="7"/>
    </row>
    <row r="9" spans="1:14">
      <c r="A9" s="186" t="s">
        <v>66</v>
      </c>
      <c r="B9" s="188">
        <v>0</v>
      </c>
      <c r="C9" s="188"/>
      <c r="D9" s="189">
        <v>36913.800000000003</v>
      </c>
      <c r="E9" s="188"/>
      <c r="F9" s="189">
        <v>0</v>
      </c>
      <c r="G9" s="188"/>
      <c r="H9" s="189">
        <v>0</v>
      </c>
      <c r="I9" s="188"/>
      <c r="J9" s="189"/>
      <c r="K9" s="188"/>
      <c r="L9" s="188">
        <f>+B9+D9</f>
        <v>36913.800000000003</v>
      </c>
      <c r="M9" s="7"/>
    </row>
    <row r="10" spans="1:14">
      <c r="A10" s="186" t="s">
        <v>67</v>
      </c>
      <c r="B10" s="188">
        <v>123623.22</v>
      </c>
      <c r="C10" s="188"/>
      <c r="D10" s="189">
        <v>0</v>
      </c>
      <c r="E10" s="188"/>
      <c r="F10" s="189">
        <v>0</v>
      </c>
      <c r="G10" s="188"/>
      <c r="H10" s="189">
        <v>-27194.65</v>
      </c>
      <c r="I10" s="188"/>
      <c r="J10" s="189"/>
      <c r="K10" s="188"/>
      <c r="L10" s="188">
        <f>+B10+D10+H10</f>
        <v>96428.57</v>
      </c>
      <c r="M10" s="7"/>
    </row>
    <row r="11" spans="1:14">
      <c r="A11" s="186" t="s">
        <v>68</v>
      </c>
      <c r="B11" s="188">
        <v>3197.25</v>
      </c>
      <c r="C11" s="188"/>
      <c r="D11" s="188">
        <v>0</v>
      </c>
      <c r="E11" s="188"/>
      <c r="F11" s="188">
        <v>0</v>
      </c>
      <c r="G11" s="188"/>
      <c r="H11" s="188">
        <v>0</v>
      </c>
      <c r="I11" s="188"/>
      <c r="J11" s="180"/>
      <c r="K11" s="188"/>
      <c r="L11" s="188">
        <f>+B11+D11-H11</f>
        <v>3197.25</v>
      </c>
      <c r="M11" s="7"/>
    </row>
    <row r="12" spans="1:14">
      <c r="A12" s="186" t="s">
        <v>34</v>
      </c>
      <c r="B12" s="190">
        <v>534.76</v>
      </c>
      <c r="C12" s="190"/>
      <c r="D12" s="191"/>
      <c r="E12" s="190"/>
      <c r="F12" s="191">
        <v>0</v>
      </c>
      <c r="G12" s="190"/>
      <c r="H12" s="191">
        <v>0</v>
      </c>
      <c r="I12" s="190"/>
      <c r="J12" s="191"/>
      <c r="K12" s="190"/>
      <c r="L12" s="190">
        <f>+B12+D12-H12</f>
        <v>534.76</v>
      </c>
      <c r="M12" s="6"/>
    </row>
    <row r="13" spans="1:14">
      <c r="A13" s="186"/>
      <c r="B13" s="188">
        <f>SUM(B7:B12)</f>
        <v>262740.04000000004</v>
      </c>
      <c r="C13" s="188"/>
      <c r="D13" s="188">
        <f>SUM(D7:D12)</f>
        <v>36913.800000000003</v>
      </c>
      <c r="E13" s="181"/>
      <c r="F13" s="188">
        <f>SUM(F7:F12)</f>
        <v>0</v>
      </c>
      <c r="G13" s="181"/>
      <c r="H13" s="188">
        <f>SUM(H7:H12)</f>
        <v>-27194.65</v>
      </c>
      <c r="I13" s="181"/>
      <c r="J13" s="188"/>
      <c r="K13" s="181"/>
      <c r="L13" s="188">
        <f>SUM(L7:L12)</f>
        <v>272459.19</v>
      </c>
      <c r="M13" s="5"/>
    </row>
    <row r="14" spans="1:14">
      <c r="A14" s="186" t="s">
        <v>58</v>
      </c>
      <c r="B14" s="188" t="s">
        <v>58</v>
      </c>
      <c r="C14" s="188"/>
      <c r="D14" s="181"/>
      <c r="E14" s="181"/>
      <c r="F14" s="181"/>
      <c r="G14" s="181"/>
      <c r="H14" s="181"/>
      <c r="I14" s="181"/>
      <c r="J14" s="188" t="s">
        <v>58</v>
      </c>
      <c r="K14" s="188"/>
      <c r="L14" s="188" t="str">
        <f>+J14</f>
        <v xml:space="preserve"> </v>
      </c>
      <c r="M14" s="7"/>
    </row>
    <row r="15" spans="1:14">
      <c r="A15" s="186" t="s">
        <v>69</v>
      </c>
      <c r="B15" s="190">
        <v>222185.8</v>
      </c>
      <c r="C15" s="188"/>
      <c r="D15" s="190">
        <v>0</v>
      </c>
      <c r="E15" s="184"/>
      <c r="F15" s="190">
        <v>0</v>
      </c>
      <c r="G15" s="184"/>
      <c r="H15" s="190">
        <v>-65875.179999999993</v>
      </c>
      <c r="I15" s="184"/>
      <c r="J15" s="190">
        <v>15464.12</v>
      </c>
      <c r="K15" s="184"/>
      <c r="L15" s="190">
        <f>+B15+D15+H15+J15</f>
        <v>171774.74</v>
      </c>
      <c r="M15" s="6"/>
    </row>
    <row r="16" spans="1:14">
      <c r="A16" s="181"/>
      <c r="B16" s="188"/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7"/>
    </row>
    <row r="17" spans="1:13">
      <c r="A17" s="184"/>
      <c r="B17" s="190">
        <f>+B13-B15</f>
        <v>40554.240000000049</v>
      </c>
      <c r="C17" s="184"/>
      <c r="D17" s="190">
        <f>+D13+D15</f>
        <v>36913.800000000003</v>
      </c>
      <c r="E17" s="184"/>
      <c r="F17" s="190">
        <f>+F13-F15</f>
        <v>0</v>
      </c>
      <c r="G17" s="184"/>
      <c r="H17" s="190">
        <f>+H13-H15</f>
        <v>38680.529999999992</v>
      </c>
      <c r="I17" s="184"/>
      <c r="J17" s="190">
        <f>+J15</f>
        <v>15464.12</v>
      </c>
      <c r="K17" s="184"/>
      <c r="L17" s="190">
        <f>+L13-L15</f>
        <v>100684.45000000001</v>
      </c>
      <c r="M17" s="6"/>
    </row>
    <row r="18" spans="1:13">
      <c r="A18" s="174"/>
      <c r="B18" s="189"/>
      <c r="C18" s="174"/>
      <c r="D18" s="174"/>
      <c r="E18" s="174"/>
      <c r="H18" s="174"/>
      <c r="I18" s="174"/>
      <c r="J18" s="174"/>
      <c r="K18" s="174"/>
      <c r="L18" s="189">
        <f>+B17+D17-J17+H17</f>
        <v>100684.45000000004</v>
      </c>
    </row>
    <row r="19" spans="1:13">
      <c r="A19" s="171" t="s">
        <v>53</v>
      </c>
      <c r="B19" s="172"/>
      <c r="C19" s="172"/>
      <c r="D19" s="172"/>
      <c r="E19" s="172"/>
      <c r="F19" s="172"/>
      <c r="G19" s="172"/>
      <c r="H19" s="192"/>
      <c r="I19" s="5"/>
    </row>
    <row r="20" spans="1:13">
      <c r="A20" s="173" t="s">
        <v>135</v>
      </c>
      <c r="B20" s="174"/>
      <c r="C20" s="174"/>
      <c r="D20" s="174"/>
      <c r="E20" s="174"/>
      <c r="F20" s="174"/>
      <c r="G20" s="174"/>
      <c r="H20" s="193"/>
      <c r="I20" s="7"/>
    </row>
    <row r="21" spans="1:13">
      <c r="A21" s="175" t="s">
        <v>70</v>
      </c>
      <c r="B21" s="176"/>
      <c r="C21" s="177"/>
      <c r="D21" s="177"/>
      <c r="E21" s="177"/>
      <c r="F21" s="177"/>
      <c r="G21" s="177"/>
      <c r="H21" s="194" t="s">
        <v>55</v>
      </c>
      <c r="I21" s="6"/>
    </row>
    <row r="22" spans="1:13" ht="15">
      <c r="A22" s="179" t="s">
        <v>56</v>
      </c>
      <c r="B22" s="195" t="s">
        <v>71</v>
      </c>
      <c r="C22" s="181"/>
      <c r="D22" s="180" t="s">
        <v>72</v>
      </c>
      <c r="E22" s="180"/>
      <c r="F22" s="180" t="s">
        <v>137</v>
      </c>
      <c r="G22" s="196"/>
      <c r="H22" s="180" t="s">
        <v>61</v>
      </c>
      <c r="I22" s="5"/>
    </row>
    <row r="23" spans="1:13" ht="15">
      <c r="A23" s="182"/>
      <c r="B23" s="197">
        <v>43830</v>
      </c>
      <c r="C23" s="184"/>
      <c r="D23" s="183" t="s">
        <v>138</v>
      </c>
      <c r="E23" s="185"/>
      <c r="F23" s="185" t="s">
        <v>136</v>
      </c>
      <c r="G23" s="198"/>
      <c r="H23" s="183">
        <v>44196</v>
      </c>
      <c r="I23" s="6"/>
    </row>
    <row r="24" spans="1:13">
      <c r="A24" s="181" t="s">
        <v>26</v>
      </c>
      <c r="B24" s="188">
        <v>42629.68</v>
      </c>
      <c r="C24" s="188"/>
      <c r="D24" s="188">
        <f>1501.12+187.64+187.64+187.64+187.64</f>
        <v>2251.6799999999994</v>
      </c>
      <c r="E24" s="188"/>
      <c r="F24" s="188" t="s">
        <v>58</v>
      </c>
      <c r="G24" s="199"/>
      <c r="H24" s="188">
        <f>+B24+D24</f>
        <v>44881.36</v>
      </c>
      <c r="I24" s="5"/>
      <c r="K24" t="s">
        <v>58</v>
      </c>
    </row>
    <row r="25" spans="1:13">
      <c r="A25" s="186" t="s">
        <v>73</v>
      </c>
      <c r="B25" s="188">
        <v>70139.87</v>
      </c>
      <c r="C25" s="188"/>
      <c r="D25" s="188">
        <f>5281.92+660.24+564.54+564.54+564.54</f>
        <v>7635.78</v>
      </c>
      <c r="E25" s="188"/>
      <c r="F25" s="188"/>
      <c r="G25" s="199"/>
      <c r="H25" s="188">
        <f>+B25+D25-F25</f>
        <v>77775.649999999994</v>
      </c>
      <c r="I25" s="7"/>
      <c r="K25" t="s">
        <v>58</v>
      </c>
    </row>
    <row r="26" spans="1:13">
      <c r="A26" s="186" t="s">
        <v>66</v>
      </c>
      <c r="B26" s="188">
        <v>0</v>
      </c>
      <c r="C26" s="188"/>
      <c r="D26" s="188">
        <v>0</v>
      </c>
      <c r="E26" s="188"/>
      <c r="F26" s="188"/>
      <c r="G26" s="199"/>
      <c r="H26" s="188">
        <f>+B26+D26-F26</f>
        <v>0</v>
      </c>
      <c r="I26" s="7"/>
    </row>
    <row r="27" spans="1:13">
      <c r="A27" s="186" t="s">
        <v>67</v>
      </c>
      <c r="B27" s="188">
        <v>105684.24</v>
      </c>
      <c r="C27" s="188"/>
      <c r="D27" s="188">
        <f>4506+535.58+535.08</f>
        <v>5576.66</v>
      </c>
      <c r="E27" s="188"/>
      <c r="F27" s="188">
        <v>-65875.179999999993</v>
      </c>
      <c r="G27" s="199"/>
      <c r="H27" s="188">
        <f>+B27+D27+F27</f>
        <v>45385.720000000016</v>
      </c>
      <c r="I27" s="7"/>
      <c r="K27" t="s">
        <v>58</v>
      </c>
    </row>
    <row r="28" spans="1:13">
      <c r="A28" s="186" t="s">
        <v>68</v>
      </c>
      <c r="B28" s="188">
        <v>3197.25</v>
      </c>
      <c r="C28" s="188"/>
      <c r="D28" s="188">
        <v>0</v>
      </c>
      <c r="E28" s="188"/>
      <c r="F28" s="188" t="s">
        <v>58</v>
      </c>
      <c r="G28" s="199"/>
      <c r="H28" s="188">
        <f>+B28+D28</f>
        <v>3197.25</v>
      </c>
      <c r="I28" s="7"/>
      <c r="K28" t="s">
        <v>58</v>
      </c>
    </row>
    <row r="29" spans="1:13">
      <c r="A29" s="186" t="s">
        <v>34</v>
      </c>
      <c r="B29" s="188">
        <v>534.76</v>
      </c>
      <c r="C29" s="188"/>
      <c r="D29" s="188">
        <v>0</v>
      </c>
      <c r="E29" s="188"/>
      <c r="F29" s="188" t="s">
        <v>58</v>
      </c>
      <c r="G29" s="199"/>
      <c r="H29" s="188">
        <f>+B29+D29</f>
        <v>534.76</v>
      </c>
      <c r="I29" s="7"/>
      <c r="K29" t="s">
        <v>58</v>
      </c>
    </row>
    <row r="30" spans="1:13">
      <c r="A30" s="200" t="s">
        <v>74</v>
      </c>
      <c r="B30" s="201">
        <f>SUM(B24:B29)</f>
        <v>222185.8</v>
      </c>
      <c r="C30" s="200"/>
      <c r="D30" s="201">
        <f>SUM(D24:D29)</f>
        <v>15464.119999999999</v>
      </c>
      <c r="E30" s="200"/>
      <c r="F30" s="201">
        <f>SUM(F24:F29)</f>
        <v>-65875.179999999993</v>
      </c>
      <c r="G30" s="202"/>
      <c r="H30" s="201">
        <f>SUM(H24:H29)</f>
        <v>171774.74000000002</v>
      </c>
      <c r="I30" s="6"/>
    </row>
    <row r="31" spans="1:13">
      <c r="A31" s="174"/>
      <c r="B31" s="189"/>
      <c r="C31" s="174"/>
      <c r="D31" s="189"/>
      <c r="E31" s="174"/>
      <c r="F31" s="189"/>
      <c r="G31" s="174"/>
      <c r="H31" s="189">
        <f>+B30+D30+F30</f>
        <v>171774.74</v>
      </c>
    </row>
    <row r="32" spans="1:13">
      <c r="A32" s="171" t="s">
        <v>53</v>
      </c>
      <c r="B32" s="172"/>
      <c r="C32" s="172"/>
      <c r="D32" s="172"/>
      <c r="E32" s="172"/>
      <c r="F32" s="192"/>
      <c r="G32" s="174"/>
      <c r="H32" s="174"/>
      <c r="I32" s="174"/>
      <c r="J32" s="174"/>
    </row>
    <row r="33" spans="1:10">
      <c r="A33" s="173" t="s">
        <v>135</v>
      </c>
      <c r="B33" s="174"/>
      <c r="C33" s="174"/>
      <c r="D33" s="174"/>
      <c r="E33" s="174"/>
      <c r="F33" s="193"/>
      <c r="G33" s="174"/>
      <c r="H33" s="174"/>
      <c r="I33" s="174"/>
      <c r="J33" s="189"/>
    </row>
    <row r="34" spans="1:10">
      <c r="A34" s="203" t="s">
        <v>75</v>
      </c>
      <c r="B34" s="177"/>
      <c r="C34" s="177"/>
      <c r="D34" s="177"/>
      <c r="E34" s="177"/>
      <c r="F34" s="178"/>
      <c r="G34" s="174"/>
      <c r="H34" s="174"/>
      <c r="I34" s="174"/>
      <c r="J34" s="189"/>
    </row>
    <row r="35" spans="1:10">
      <c r="A35" s="204" t="s">
        <v>56</v>
      </c>
      <c r="B35" s="205" t="s">
        <v>57</v>
      </c>
      <c r="C35" s="206"/>
      <c r="D35" s="205" t="s">
        <v>76</v>
      </c>
      <c r="E35" s="205"/>
      <c r="F35" s="205" t="s">
        <v>77</v>
      </c>
      <c r="G35" s="207"/>
    </row>
    <row r="36" spans="1:10">
      <c r="A36" s="182"/>
      <c r="B36" s="183">
        <v>44196</v>
      </c>
      <c r="C36" s="184"/>
      <c r="D36" s="183">
        <v>44196</v>
      </c>
      <c r="E36" s="185"/>
      <c r="F36" s="183">
        <v>44196</v>
      </c>
      <c r="G36" s="207"/>
      <c r="H36" s="208"/>
    </row>
    <row r="37" spans="1:10">
      <c r="A37" s="181" t="s">
        <v>26</v>
      </c>
      <c r="B37" s="188">
        <f>+L7</f>
        <v>51143.62</v>
      </c>
      <c r="C37" s="181"/>
      <c r="D37" s="188">
        <f>+H24</f>
        <v>44881.36</v>
      </c>
      <c r="E37" s="180"/>
      <c r="F37" s="209">
        <f t="shared" ref="F37:F42" si="0">+B37-D37</f>
        <v>6262.260000000002</v>
      </c>
      <c r="G37" s="207"/>
      <c r="H37" s="189"/>
    </row>
    <row r="38" spans="1:10">
      <c r="A38" s="186" t="s">
        <v>73</v>
      </c>
      <c r="B38" s="188">
        <f>+L8</f>
        <v>84241.19</v>
      </c>
      <c r="C38" s="181"/>
      <c r="D38" s="188">
        <f>+H25</f>
        <v>77775.649999999994</v>
      </c>
      <c r="E38" s="180"/>
      <c r="F38" s="209">
        <f t="shared" si="0"/>
        <v>6465.5400000000081</v>
      </c>
      <c r="G38" s="207"/>
      <c r="H38" s="189" t="s">
        <v>58</v>
      </c>
      <c r="I38" t="s">
        <v>58</v>
      </c>
      <c r="J38" s="148" t="s">
        <v>58</v>
      </c>
    </row>
    <row r="39" spans="1:10">
      <c r="A39" s="186" t="s">
        <v>66</v>
      </c>
      <c r="B39" s="188">
        <f>+L9</f>
        <v>36913.800000000003</v>
      </c>
      <c r="C39" s="181"/>
      <c r="D39" s="188">
        <v>0</v>
      </c>
      <c r="E39" s="180"/>
      <c r="F39" s="209">
        <f t="shared" si="0"/>
        <v>36913.800000000003</v>
      </c>
      <c r="G39" s="207"/>
      <c r="H39" s="189"/>
      <c r="J39" s="148"/>
    </row>
    <row r="40" spans="1:10">
      <c r="A40" s="186" t="s">
        <v>67</v>
      </c>
      <c r="B40" s="188">
        <f>+L10</f>
        <v>96428.57</v>
      </c>
      <c r="C40" s="181"/>
      <c r="D40" s="188">
        <f>+H27</f>
        <v>45385.720000000016</v>
      </c>
      <c r="E40" s="180"/>
      <c r="F40" s="209">
        <f t="shared" si="0"/>
        <v>51042.849999999991</v>
      </c>
      <c r="G40" s="207"/>
      <c r="H40" s="189"/>
    </row>
    <row r="41" spans="1:10">
      <c r="A41" s="186" t="s">
        <v>68</v>
      </c>
      <c r="B41" s="188">
        <f>+L11</f>
        <v>3197.25</v>
      </c>
      <c r="C41" s="188"/>
      <c r="D41" s="188">
        <f>+H28</f>
        <v>3197.25</v>
      </c>
      <c r="E41" s="188"/>
      <c r="F41" s="209">
        <f t="shared" si="0"/>
        <v>0</v>
      </c>
      <c r="G41" s="189"/>
      <c r="H41" s="189" t="s">
        <v>58</v>
      </c>
    </row>
    <row r="42" spans="1:10">
      <c r="A42" s="186" t="s">
        <v>34</v>
      </c>
      <c r="B42" s="188">
        <f>+L12</f>
        <v>534.76</v>
      </c>
      <c r="C42" s="188"/>
      <c r="D42" s="188">
        <f>+H29</f>
        <v>534.76</v>
      </c>
      <c r="E42" s="188"/>
      <c r="F42" s="209">
        <f t="shared" si="0"/>
        <v>0</v>
      </c>
      <c r="G42" s="189"/>
      <c r="H42" s="189" t="s">
        <v>58</v>
      </c>
    </row>
    <row r="43" spans="1:10">
      <c r="A43" s="200" t="s">
        <v>74</v>
      </c>
      <c r="B43" s="201">
        <f>SUM(B37:B42)</f>
        <v>272459.19</v>
      </c>
      <c r="C43" s="200"/>
      <c r="D43" s="201">
        <f>SUM(D37:D42)</f>
        <v>171774.74000000002</v>
      </c>
      <c r="E43" s="200"/>
      <c r="F43" s="201">
        <f>SUM(F37:F42)</f>
        <v>100684.45000000001</v>
      </c>
      <c r="G43" s="174"/>
      <c r="H43" s="189"/>
    </row>
    <row r="44" spans="1:10">
      <c r="A44" s="174"/>
      <c r="B44" s="189"/>
      <c r="C44" s="174"/>
      <c r="D44" s="189"/>
      <c r="E44" s="174"/>
      <c r="F44" s="189">
        <f>+B43-D43</f>
        <v>100684.44999999998</v>
      </c>
      <c r="G44" s="174"/>
      <c r="H44" s="189"/>
    </row>
  </sheetData>
  <mergeCells count="3">
    <mergeCell ref="A5:A6"/>
    <mergeCell ref="A22:A23"/>
    <mergeCell ref="A35:A36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EE845-CF48-4B4D-8874-3043460FC463}">
  <dimension ref="A1:M75"/>
  <sheetViews>
    <sheetView topLeftCell="A13" workbookViewId="0">
      <selection activeCell="I24" sqref="I24"/>
    </sheetView>
  </sheetViews>
  <sheetFormatPr defaultRowHeight="14.25"/>
  <cols>
    <col min="1" max="1" width="8.5" customWidth="1"/>
    <col min="2" max="2" width="43.875" bestFit="1" customWidth="1"/>
    <col min="3" max="4" width="10.5" customWidth="1"/>
    <col min="5" max="5" width="10.75" customWidth="1"/>
    <col min="6" max="6" width="11.125" customWidth="1"/>
    <col min="7" max="7" width="12.25" customWidth="1"/>
    <col min="8" max="8" width="10" customWidth="1"/>
    <col min="9" max="9" width="11.125" customWidth="1"/>
    <col min="10" max="11" width="10.5" customWidth="1"/>
    <col min="12" max="12" width="10.875" customWidth="1"/>
    <col min="13" max="256" width="10" customWidth="1"/>
    <col min="257" max="257" width="8.5" customWidth="1"/>
    <col min="258" max="258" width="26.75" customWidth="1"/>
    <col min="259" max="260" width="10.5" customWidth="1"/>
    <col min="261" max="261" width="10.75" customWidth="1"/>
    <col min="262" max="262" width="11.125" customWidth="1"/>
    <col min="263" max="263" width="12.25" customWidth="1"/>
    <col min="264" max="264" width="10" customWidth="1"/>
    <col min="265" max="265" width="11.125" customWidth="1"/>
    <col min="266" max="267" width="10.5" customWidth="1"/>
    <col min="268" max="268" width="10.875" customWidth="1"/>
    <col min="269" max="512" width="10" customWidth="1"/>
    <col min="513" max="513" width="8.5" customWidth="1"/>
    <col min="514" max="514" width="26.75" customWidth="1"/>
    <col min="515" max="516" width="10.5" customWidth="1"/>
    <col min="517" max="517" width="10.75" customWidth="1"/>
    <col min="518" max="518" width="11.125" customWidth="1"/>
    <col min="519" max="519" width="12.25" customWidth="1"/>
    <col min="520" max="520" width="10" customWidth="1"/>
    <col min="521" max="521" width="11.125" customWidth="1"/>
    <col min="522" max="523" width="10.5" customWidth="1"/>
    <col min="524" max="524" width="10.875" customWidth="1"/>
    <col min="525" max="768" width="10" customWidth="1"/>
    <col min="769" max="769" width="8.5" customWidth="1"/>
    <col min="770" max="770" width="26.75" customWidth="1"/>
    <col min="771" max="772" width="10.5" customWidth="1"/>
    <col min="773" max="773" width="10.75" customWidth="1"/>
    <col min="774" max="774" width="11.125" customWidth="1"/>
    <col min="775" max="775" width="12.25" customWidth="1"/>
    <col min="776" max="776" width="10" customWidth="1"/>
    <col min="777" max="777" width="11.125" customWidth="1"/>
    <col min="778" max="779" width="10.5" customWidth="1"/>
    <col min="780" max="780" width="10.875" customWidth="1"/>
    <col min="781" max="1024" width="10" customWidth="1"/>
    <col min="1025" max="1025" width="8.5" customWidth="1"/>
    <col min="1026" max="1026" width="26.75" customWidth="1"/>
    <col min="1027" max="1028" width="10.5" customWidth="1"/>
    <col min="1029" max="1029" width="10.75" customWidth="1"/>
    <col min="1030" max="1030" width="11.125" customWidth="1"/>
    <col min="1031" max="1031" width="12.25" customWidth="1"/>
    <col min="1032" max="1032" width="10" customWidth="1"/>
    <col min="1033" max="1033" width="11.125" customWidth="1"/>
    <col min="1034" max="1035" width="10.5" customWidth="1"/>
    <col min="1036" max="1036" width="10.875" customWidth="1"/>
    <col min="1037" max="1280" width="10" customWidth="1"/>
    <col min="1281" max="1281" width="8.5" customWidth="1"/>
    <col min="1282" max="1282" width="26.75" customWidth="1"/>
    <col min="1283" max="1284" width="10.5" customWidth="1"/>
    <col min="1285" max="1285" width="10.75" customWidth="1"/>
    <col min="1286" max="1286" width="11.125" customWidth="1"/>
    <col min="1287" max="1287" width="12.25" customWidth="1"/>
    <col min="1288" max="1288" width="10" customWidth="1"/>
    <col min="1289" max="1289" width="11.125" customWidth="1"/>
    <col min="1290" max="1291" width="10.5" customWidth="1"/>
    <col min="1292" max="1292" width="10.875" customWidth="1"/>
    <col min="1293" max="1536" width="10" customWidth="1"/>
    <col min="1537" max="1537" width="8.5" customWidth="1"/>
    <col min="1538" max="1538" width="26.75" customWidth="1"/>
    <col min="1539" max="1540" width="10.5" customWidth="1"/>
    <col min="1541" max="1541" width="10.75" customWidth="1"/>
    <col min="1542" max="1542" width="11.125" customWidth="1"/>
    <col min="1543" max="1543" width="12.25" customWidth="1"/>
    <col min="1544" max="1544" width="10" customWidth="1"/>
    <col min="1545" max="1545" width="11.125" customWidth="1"/>
    <col min="1546" max="1547" width="10.5" customWidth="1"/>
    <col min="1548" max="1548" width="10.875" customWidth="1"/>
    <col min="1549" max="1792" width="10" customWidth="1"/>
    <col min="1793" max="1793" width="8.5" customWidth="1"/>
    <col min="1794" max="1794" width="26.75" customWidth="1"/>
    <col min="1795" max="1796" width="10.5" customWidth="1"/>
    <col min="1797" max="1797" width="10.75" customWidth="1"/>
    <col min="1798" max="1798" width="11.125" customWidth="1"/>
    <col min="1799" max="1799" width="12.25" customWidth="1"/>
    <col min="1800" max="1800" width="10" customWidth="1"/>
    <col min="1801" max="1801" width="11.125" customWidth="1"/>
    <col min="1802" max="1803" width="10.5" customWidth="1"/>
    <col min="1804" max="1804" width="10.875" customWidth="1"/>
    <col min="1805" max="2048" width="10" customWidth="1"/>
    <col min="2049" max="2049" width="8.5" customWidth="1"/>
    <col min="2050" max="2050" width="26.75" customWidth="1"/>
    <col min="2051" max="2052" width="10.5" customWidth="1"/>
    <col min="2053" max="2053" width="10.75" customWidth="1"/>
    <col min="2054" max="2054" width="11.125" customWidth="1"/>
    <col min="2055" max="2055" width="12.25" customWidth="1"/>
    <col min="2056" max="2056" width="10" customWidth="1"/>
    <col min="2057" max="2057" width="11.125" customWidth="1"/>
    <col min="2058" max="2059" width="10.5" customWidth="1"/>
    <col min="2060" max="2060" width="10.875" customWidth="1"/>
    <col min="2061" max="2304" width="10" customWidth="1"/>
    <col min="2305" max="2305" width="8.5" customWidth="1"/>
    <col min="2306" max="2306" width="26.75" customWidth="1"/>
    <col min="2307" max="2308" width="10.5" customWidth="1"/>
    <col min="2309" max="2309" width="10.75" customWidth="1"/>
    <col min="2310" max="2310" width="11.125" customWidth="1"/>
    <col min="2311" max="2311" width="12.25" customWidth="1"/>
    <col min="2312" max="2312" width="10" customWidth="1"/>
    <col min="2313" max="2313" width="11.125" customWidth="1"/>
    <col min="2314" max="2315" width="10.5" customWidth="1"/>
    <col min="2316" max="2316" width="10.875" customWidth="1"/>
    <col min="2317" max="2560" width="10" customWidth="1"/>
    <col min="2561" max="2561" width="8.5" customWidth="1"/>
    <col min="2562" max="2562" width="26.75" customWidth="1"/>
    <col min="2563" max="2564" width="10.5" customWidth="1"/>
    <col min="2565" max="2565" width="10.75" customWidth="1"/>
    <col min="2566" max="2566" width="11.125" customWidth="1"/>
    <col min="2567" max="2567" width="12.25" customWidth="1"/>
    <col min="2568" max="2568" width="10" customWidth="1"/>
    <col min="2569" max="2569" width="11.125" customWidth="1"/>
    <col min="2570" max="2571" width="10.5" customWidth="1"/>
    <col min="2572" max="2572" width="10.875" customWidth="1"/>
    <col min="2573" max="2816" width="10" customWidth="1"/>
    <col min="2817" max="2817" width="8.5" customWidth="1"/>
    <col min="2818" max="2818" width="26.75" customWidth="1"/>
    <col min="2819" max="2820" width="10.5" customWidth="1"/>
    <col min="2821" max="2821" width="10.75" customWidth="1"/>
    <col min="2822" max="2822" width="11.125" customWidth="1"/>
    <col min="2823" max="2823" width="12.25" customWidth="1"/>
    <col min="2824" max="2824" width="10" customWidth="1"/>
    <col min="2825" max="2825" width="11.125" customWidth="1"/>
    <col min="2826" max="2827" width="10.5" customWidth="1"/>
    <col min="2828" max="2828" width="10.875" customWidth="1"/>
    <col min="2829" max="3072" width="10" customWidth="1"/>
    <col min="3073" max="3073" width="8.5" customWidth="1"/>
    <col min="3074" max="3074" width="26.75" customWidth="1"/>
    <col min="3075" max="3076" width="10.5" customWidth="1"/>
    <col min="3077" max="3077" width="10.75" customWidth="1"/>
    <col min="3078" max="3078" width="11.125" customWidth="1"/>
    <col min="3079" max="3079" width="12.25" customWidth="1"/>
    <col min="3080" max="3080" width="10" customWidth="1"/>
    <col min="3081" max="3081" width="11.125" customWidth="1"/>
    <col min="3082" max="3083" width="10.5" customWidth="1"/>
    <col min="3084" max="3084" width="10.875" customWidth="1"/>
    <col min="3085" max="3328" width="10" customWidth="1"/>
    <col min="3329" max="3329" width="8.5" customWidth="1"/>
    <col min="3330" max="3330" width="26.75" customWidth="1"/>
    <col min="3331" max="3332" width="10.5" customWidth="1"/>
    <col min="3333" max="3333" width="10.75" customWidth="1"/>
    <col min="3334" max="3334" width="11.125" customWidth="1"/>
    <col min="3335" max="3335" width="12.25" customWidth="1"/>
    <col min="3336" max="3336" width="10" customWidth="1"/>
    <col min="3337" max="3337" width="11.125" customWidth="1"/>
    <col min="3338" max="3339" width="10.5" customWidth="1"/>
    <col min="3340" max="3340" width="10.875" customWidth="1"/>
    <col min="3341" max="3584" width="10" customWidth="1"/>
    <col min="3585" max="3585" width="8.5" customWidth="1"/>
    <col min="3586" max="3586" width="26.75" customWidth="1"/>
    <col min="3587" max="3588" width="10.5" customWidth="1"/>
    <col min="3589" max="3589" width="10.75" customWidth="1"/>
    <col min="3590" max="3590" width="11.125" customWidth="1"/>
    <col min="3591" max="3591" width="12.25" customWidth="1"/>
    <col min="3592" max="3592" width="10" customWidth="1"/>
    <col min="3593" max="3593" width="11.125" customWidth="1"/>
    <col min="3594" max="3595" width="10.5" customWidth="1"/>
    <col min="3596" max="3596" width="10.875" customWidth="1"/>
    <col min="3597" max="3840" width="10" customWidth="1"/>
    <col min="3841" max="3841" width="8.5" customWidth="1"/>
    <col min="3842" max="3842" width="26.75" customWidth="1"/>
    <col min="3843" max="3844" width="10.5" customWidth="1"/>
    <col min="3845" max="3845" width="10.75" customWidth="1"/>
    <col min="3846" max="3846" width="11.125" customWidth="1"/>
    <col min="3847" max="3847" width="12.25" customWidth="1"/>
    <col min="3848" max="3848" width="10" customWidth="1"/>
    <col min="3849" max="3849" width="11.125" customWidth="1"/>
    <col min="3850" max="3851" width="10.5" customWidth="1"/>
    <col min="3852" max="3852" width="10.875" customWidth="1"/>
    <col min="3853" max="4096" width="10" customWidth="1"/>
    <col min="4097" max="4097" width="8.5" customWidth="1"/>
    <col min="4098" max="4098" width="26.75" customWidth="1"/>
    <col min="4099" max="4100" width="10.5" customWidth="1"/>
    <col min="4101" max="4101" width="10.75" customWidth="1"/>
    <col min="4102" max="4102" width="11.125" customWidth="1"/>
    <col min="4103" max="4103" width="12.25" customWidth="1"/>
    <col min="4104" max="4104" width="10" customWidth="1"/>
    <col min="4105" max="4105" width="11.125" customWidth="1"/>
    <col min="4106" max="4107" width="10.5" customWidth="1"/>
    <col min="4108" max="4108" width="10.875" customWidth="1"/>
    <col min="4109" max="4352" width="10" customWidth="1"/>
    <col min="4353" max="4353" width="8.5" customWidth="1"/>
    <col min="4354" max="4354" width="26.75" customWidth="1"/>
    <col min="4355" max="4356" width="10.5" customWidth="1"/>
    <col min="4357" max="4357" width="10.75" customWidth="1"/>
    <col min="4358" max="4358" width="11.125" customWidth="1"/>
    <col min="4359" max="4359" width="12.25" customWidth="1"/>
    <col min="4360" max="4360" width="10" customWidth="1"/>
    <col min="4361" max="4361" width="11.125" customWidth="1"/>
    <col min="4362" max="4363" width="10.5" customWidth="1"/>
    <col min="4364" max="4364" width="10.875" customWidth="1"/>
    <col min="4365" max="4608" width="10" customWidth="1"/>
    <col min="4609" max="4609" width="8.5" customWidth="1"/>
    <col min="4610" max="4610" width="26.75" customWidth="1"/>
    <col min="4611" max="4612" width="10.5" customWidth="1"/>
    <col min="4613" max="4613" width="10.75" customWidth="1"/>
    <col min="4614" max="4614" width="11.125" customWidth="1"/>
    <col min="4615" max="4615" width="12.25" customWidth="1"/>
    <col min="4616" max="4616" width="10" customWidth="1"/>
    <col min="4617" max="4617" width="11.125" customWidth="1"/>
    <col min="4618" max="4619" width="10.5" customWidth="1"/>
    <col min="4620" max="4620" width="10.875" customWidth="1"/>
    <col min="4621" max="4864" width="10" customWidth="1"/>
    <col min="4865" max="4865" width="8.5" customWidth="1"/>
    <col min="4866" max="4866" width="26.75" customWidth="1"/>
    <col min="4867" max="4868" width="10.5" customWidth="1"/>
    <col min="4869" max="4869" width="10.75" customWidth="1"/>
    <col min="4870" max="4870" width="11.125" customWidth="1"/>
    <col min="4871" max="4871" width="12.25" customWidth="1"/>
    <col min="4872" max="4872" width="10" customWidth="1"/>
    <col min="4873" max="4873" width="11.125" customWidth="1"/>
    <col min="4874" max="4875" width="10.5" customWidth="1"/>
    <col min="4876" max="4876" width="10.875" customWidth="1"/>
    <col min="4877" max="5120" width="10" customWidth="1"/>
    <col min="5121" max="5121" width="8.5" customWidth="1"/>
    <col min="5122" max="5122" width="26.75" customWidth="1"/>
    <col min="5123" max="5124" width="10.5" customWidth="1"/>
    <col min="5125" max="5125" width="10.75" customWidth="1"/>
    <col min="5126" max="5126" width="11.125" customWidth="1"/>
    <col min="5127" max="5127" width="12.25" customWidth="1"/>
    <col min="5128" max="5128" width="10" customWidth="1"/>
    <col min="5129" max="5129" width="11.125" customWidth="1"/>
    <col min="5130" max="5131" width="10.5" customWidth="1"/>
    <col min="5132" max="5132" width="10.875" customWidth="1"/>
    <col min="5133" max="5376" width="10" customWidth="1"/>
    <col min="5377" max="5377" width="8.5" customWidth="1"/>
    <col min="5378" max="5378" width="26.75" customWidth="1"/>
    <col min="5379" max="5380" width="10.5" customWidth="1"/>
    <col min="5381" max="5381" width="10.75" customWidth="1"/>
    <col min="5382" max="5382" width="11.125" customWidth="1"/>
    <col min="5383" max="5383" width="12.25" customWidth="1"/>
    <col min="5384" max="5384" width="10" customWidth="1"/>
    <col min="5385" max="5385" width="11.125" customWidth="1"/>
    <col min="5386" max="5387" width="10.5" customWidth="1"/>
    <col min="5388" max="5388" width="10.875" customWidth="1"/>
    <col min="5389" max="5632" width="10" customWidth="1"/>
    <col min="5633" max="5633" width="8.5" customWidth="1"/>
    <col min="5634" max="5634" width="26.75" customWidth="1"/>
    <col min="5635" max="5636" width="10.5" customWidth="1"/>
    <col min="5637" max="5637" width="10.75" customWidth="1"/>
    <col min="5638" max="5638" width="11.125" customWidth="1"/>
    <col min="5639" max="5639" width="12.25" customWidth="1"/>
    <col min="5640" max="5640" width="10" customWidth="1"/>
    <col min="5641" max="5641" width="11.125" customWidth="1"/>
    <col min="5642" max="5643" width="10.5" customWidth="1"/>
    <col min="5644" max="5644" width="10.875" customWidth="1"/>
    <col min="5645" max="5888" width="10" customWidth="1"/>
    <col min="5889" max="5889" width="8.5" customWidth="1"/>
    <col min="5890" max="5890" width="26.75" customWidth="1"/>
    <col min="5891" max="5892" width="10.5" customWidth="1"/>
    <col min="5893" max="5893" width="10.75" customWidth="1"/>
    <col min="5894" max="5894" width="11.125" customWidth="1"/>
    <col min="5895" max="5895" width="12.25" customWidth="1"/>
    <col min="5896" max="5896" width="10" customWidth="1"/>
    <col min="5897" max="5897" width="11.125" customWidth="1"/>
    <col min="5898" max="5899" width="10.5" customWidth="1"/>
    <col min="5900" max="5900" width="10.875" customWidth="1"/>
    <col min="5901" max="6144" width="10" customWidth="1"/>
    <col min="6145" max="6145" width="8.5" customWidth="1"/>
    <col min="6146" max="6146" width="26.75" customWidth="1"/>
    <col min="6147" max="6148" width="10.5" customWidth="1"/>
    <col min="6149" max="6149" width="10.75" customWidth="1"/>
    <col min="6150" max="6150" width="11.125" customWidth="1"/>
    <col min="6151" max="6151" width="12.25" customWidth="1"/>
    <col min="6152" max="6152" width="10" customWidth="1"/>
    <col min="6153" max="6153" width="11.125" customWidth="1"/>
    <col min="6154" max="6155" width="10.5" customWidth="1"/>
    <col min="6156" max="6156" width="10.875" customWidth="1"/>
    <col min="6157" max="6400" width="10" customWidth="1"/>
    <col min="6401" max="6401" width="8.5" customWidth="1"/>
    <col min="6402" max="6402" width="26.75" customWidth="1"/>
    <col min="6403" max="6404" width="10.5" customWidth="1"/>
    <col min="6405" max="6405" width="10.75" customWidth="1"/>
    <col min="6406" max="6406" width="11.125" customWidth="1"/>
    <col min="6407" max="6407" width="12.25" customWidth="1"/>
    <col min="6408" max="6408" width="10" customWidth="1"/>
    <col min="6409" max="6409" width="11.125" customWidth="1"/>
    <col min="6410" max="6411" width="10.5" customWidth="1"/>
    <col min="6412" max="6412" width="10.875" customWidth="1"/>
    <col min="6413" max="6656" width="10" customWidth="1"/>
    <col min="6657" max="6657" width="8.5" customWidth="1"/>
    <col min="6658" max="6658" width="26.75" customWidth="1"/>
    <col min="6659" max="6660" width="10.5" customWidth="1"/>
    <col min="6661" max="6661" width="10.75" customWidth="1"/>
    <col min="6662" max="6662" width="11.125" customWidth="1"/>
    <col min="6663" max="6663" width="12.25" customWidth="1"/>
    <col min="6664" max="6664" width="10" customWidth="1"/>
    <col min="6665" max="6665" width="11.125" customWidth="1"/>
    <col min="6666" max="6667" width="10.5" customWidth="1"/>
    <col min="6668" max="6668" width="10.875" customWidth="1"/>
    <col min="6669" max="6912" width="10" customWidth="1"/>
    <col min="6913" max="6913" width="8.5" customWidth="1"/>
    <col min="6914" max="6914" width="26.75" customWidth="1"/>
    <col min="6915" max="6916" width="10.5" customWidth="1"/>
    <col min="6917" max="6917" width="10.75" customWidth="1"/>
    <col min="6918" max="6918" width="11.125" customWidth="1"/>
    <col min="6919" max="6919" width="12.25" customWidth="1"/>
    <col min="6920" max="6920" width="10" customWidth="1"/>
    <col min="6921" max="6921" width="11.125" customWidth="1"/>
    <col min="6922" max="6923" width="10.5" customWidth="1"/>
    <col min="6924" max="6924" width="10.875" customWidth="1"/>
    <col min="6925" max="7168" width="10" customWidth="1"/>
    <col min="7169" max="7169" width="8.5" customWidth="1"/>
    <col min="7170" max="7170" width="26.75" customWidth="1"/>
    <col min="7171" max="7172" width="10.5" customWidth="1"/>
    <col min="7173" max="7173" width="10.75" customWidth="1"/>
    <col min="7174" max="7174" width="11.125" customWidth="1"/>
    <col min="7175" max="7175" width="12.25" customWidth="1"/>
    <col min="7176" max="7176" width="10" customWidth="1"/>
    <col min="7177" max="7177" width="11.125" customWidth="1"/>
    <col min="7178" max="7179" width="10.5" customWidth="1"/>
    <col min="7180" max="7180" width="10.875" customWidth="1"/>
    <col min="7181" max="7424" width="10" customWidth="1"/>
    <col min="7425" max="7425" width="8.5" customWidth="1"/>
    <col min="7426" max="7426" width="26.75" customWidth="1"/>
    <col min="7427" max="7428" width="10.5" customWidth="1"/>
    <col min="7429" max="7429" width="10.75" customWidth="1"/>
    <col min="7430" max="7430" width="11.125" customWidth="1"/>
    <col min="7431" max="7431" width="12.25" customWidth="1"/>
    <col min="7432" max="7432" width="10" customWidth="1"/>
    <col min="7433" max="7433" width="11.125" customWidth="1"/>
    <col min="7434" max="7435" width="10.5" customWidth="1"/>
    <col min="7436" max="7436" width="10.875" customWidth="1"/>
    <col min="7437" max="7680" width="10" customWidth="1"/>
    <col min="7681" max="7681" width="8.5" customWidth="1"/>
    <col min="7682" max="7682" width="26.75" customWidth="1"/>
    <col min="7683" max="7684" width="10.5" customWidth="1"/>
    <col min="7685" max="7685" width="10.75" customWidth="1"/>
    <col min="7686" max="7686" width="11.125" customWidth="1"/>
    <col min="7687" max="7687" width="12.25" customWidth="1"/>
    <col min="7688" max="7688" width="10" customWidth="1"/>
    <col min="7689" max="7689" width="11.125" customWidth="1"/>
    <col min="7690" max="7691" width="10.5" customWidth="1"/>
    <col min="7692" max="7692" width="10.875" customWidth="1"/>
    <col min="7693" max="7936" width="10" customWidth="1"/>
    <col min="7937" max="7937" width="8.5" customWidth="1"/>
    <col min="7938" max="7938" width="26.75" customWidth="1"/>
    <col min="7939" max="7940" width="10.5" customWidth="1"/>
    <col min="7941" max="7941" width="10.75" customWidth="1"/>
    <col min="7942" max="7942" width="11.125" customWidth="1"/>
    <col min="7943" max="7943" width="12.25" customWidth="1"/>
    <col min="7944" max="7944" width="10" customWidth="1"/>
    <col min="7945" max="7945" width="11.125" customWidth="1"/>
    <col min="7946" max="7947" width="10.5" customWidth="1"/>
    <col min="7948" max="7948" width="10.875" customWidth="1"/>
    <col min="7949" max="8192" width="10" customWidth="1"/>
    <col min="8193" max="8193" width="8.5" customWidth="1"/>
    <col min="8194" max="8194" width="26.75" customWidth="1"/>
    <col min="8195" max="8196" width="10.5" customWidth="1"/>
    <col min="8197" max="8197" width="10.75" customWidth="1"/>
    <col min="8198" max="8198" width="11.125" customWidth="1"/>
    <col min="8199" max="8199" width="12.25" customWidth="1"/>
    <col min="8200" max="8200" width="10" customWidth="1"/>
    <col min="8201" max="8201" width="11.125" customWidth="1"/>
    <col min="8202" max="8203" width="10.5" customWidth="1"/>
    <col min="8204" max="8204" width="10.875" customWidth="1"/>
    <col min="8205" max="8448" width="10" customWidth="1"/>
    <col min="8449" max="8449" width="8.5" customWidth="1"/>
    <col min="8450" max="8450" width="26.75" customWidth="1"/>
    <col min="8451" max="8452" width="10.5" customWidth="1"/>
    <col min="8453" max="8453" width="10.75" customWidth="1"/>
    <col min="8454" max="8454" width="11.125" customWidth="1"/>
    <col min="8455" max="8455" width="12.25" customWidth="1"/>
    <col min="8456" max="8456" width="10" customWidth="1"/>
    <col min="8457" max="8457" width="11.125" customWidth="1"/>
    <col min="8458" max="8459" width="10.5" customWidth="1"/>
    <col min="8460" max="8460" width="10.875" customWidth="1"/>
    <col min="8461" max="8704" width="10" customWidth="1"/>
    <col min="8705" max="8705" width="8.5" customWidth="1"/>
    <col min="8706" max="8706" width="26.75" customWidth="1"/>
    <col min="8707" max="8708" width="10.5" customWidth="1"/>
    <col min="8709" max="8709" width="10.75" customWidth="1"/>
    <col min="8710" max="8710" width="11.125" customWidth="1"/>
    <col min="8711" max="8711" width="12.25" customWidth="1"/>
    <col min="8712" max="8712" width="10" customWidth="1"/>
    <col min="8713" max="8713" width="11.125" customWidth="1"/>
    <col min="8714" max="8715" width="10.5" customWidth="1"/>
    <col min="8716" max="8716" width="10.875" customWidth="1"/>
    <col min="8717" max="8960" width="10" customWidth="1"/>
    <col min="8961" max="8961" width="8.5" customWidth="1"/>
    <col min="8962" max="8962" width="26.75" customWidth="1"/>
    <col min="8963" max="8964" width="10.5" customWidth="1"/>
    <col min="8965" max="8965" width="10.75" customWidth="1"/>
    <col min="8966" max="8966" width="11.125" customWidth="1"/>
    <col min="8967" max="8967" width="12.25" customWidth="1"/>
    <col min="8968" max="8968" width="10" customWidth="1"/>
    <col min="8969" max="8969" width="11.125" customWidth="1"/>
    <col min="8970" max="8971" width="10.5" customWidth="1"/>
    <col min="8972" max="8972" width="10.875" customWidth="1"/>
    <col min="8973" max="9216" width="10" customWidth="1"/>
    <col min="9217" max="9217" width="8.5" customWidth="1"/>
    <col min="9218" max="9218" width="26.75" customWidth="1"/>
    <col min="9219" max="9220" width="10.5" customWidth="1"/>
    <col min="9221" max="9221" width="10.75" customWidth="1"/>
    <col min="9222" max="9222" width="11.125" customWidth="1"/>
    <col min="9223" max="9223" width="12.25" customWidth="1"/>
    <col min="9224" max="9224" width="10" customWidth="1"/>
    <col min="9225" max="9225" width="11.125" customWidth="1"/>
    <col min="9226" max="9227" width="10.5" customWidth="1"/>
    <col min="9228" max="9228" width="10.875" customWidth="1"/>
    <col min="9229" max="9472" width="10" customWidth="1"/>
    <col min="9473" max="9473" width="8.5" customWidth="1"/>
    <col min="9474" max="9474" width="26.75" customWidth="1"/>
    <col min="9475" max="9476" width="10.5" customWidth="1"/>
    <col min="9477" max="9477" width="10.75" customWidth="1"/>
    <col min="9478" max="9478" width="11.125" customWidth="1"/>
    <col min="9479" max="9479" width="12.25" customWidth="1"/>
    <col min="9480" max="9480" width="10" customWidth="1"/>
    <col min="9481" max="9481" width="11.125" customWidth="1"/>
    <col min="9482" max="9483" width="10.5" customWidth="1"/>
    <col min="9484" max="9484" width="10.875" customWidth="1"/>
    <col min="9485" max="9728" width="10" customWidth="1"/>
    <col min="9729" max="9729" width="8.5" customWidth="1"/>
    <col min="9730" max="9730" width="26.75" customWidth="1"/>
    <col min="9731" max="9732" width="10.5" customWidth="1"/>
    <col min="9733" max="9733" width="10.75" customWidth="1"/>
    <col min="9734" max="9734" width="11.125" customWidth="1"/>
    <col min="9735" max="9735" width="12.25" customWidth="1"/>
    <col min="9736" max="9736" width="10" customWidth="1"/>
    <col min="9737" max="9737" width="11.125" customWidth="1"/>
    <col min="9738" max="9739" width="10.5" customWidth="1"/>
    <col min="9740" max="9740" width="10.875" customWidth="1"/>
    <col min="9741" max="9984" width="10" customWidth="1"/>
    <col min="9985" max="9985" width="8.5" customWidth="1"/>
    <col min="9986" max="9986" width="26.75" customWidth="1"/>
    <col min="9987" max="9988" width="10.5" customWidth="1"/>
    <col min="9989" max="9989" width="10.75" customWidth="1"/>
    <col min="9990" max="9990" width="11.125" customWidth="1"/>
    <col min="9991" max="9991" width="12.25" customWidth="1"/>
    <col min="9992" max="9992" width="10" customWidth="1"/>
    <col min="9993" max="9993" width="11.125" customWidth="1"/>
    <col min="9994" max="9995" width="10.5" customWidth="1"/>
    <col min="9996" max="9996" width="10.875" customWidth="1"/>
    <col min="9997" max="10240" width="10" customWidth="1"/>
    <col min="10241" max="10241" width="8.5" customWidth="1"/>
    <col min="10242" max="10242" width="26.75" customWidth="1"/>
    <col min="10243" max="10244" width="10.5" customWidth="1"/>
    <col min="10245" max="10245" width="10.75" customWidth="1"/>
    <col min="10246" max="10246" width="11.125" customWidth="1"/>
    <col min="10247" max="10247" width="12.25" customWidth="1"/>
    <col min="10248" max="10248" width="10" customWidth="1"/>
    <col min="10249" max="10249" width="11.125" customWidth="1"/>
    <col min="10250" max="10251" width="10.5" customWidth="1"/>
    <col min="10252" max="10252" width="10.875" customWidth="1"/>
    <col min="10253" max="10496" width="10" customWidth="1"/>
    <col min="10497" max="10497" width="8.5" customWidth="1"/>
    <col min="10498" max="10498" width="26.75" customWidth="1"/>
    <col min="10499" max="10500" width="10.5" customWidth="1"/>
    <col min="10501" max="10501" width="10.75" customWidth="1"/>
    <col min="10502" max="10502" width="11.125" customWidth="1"/>
    <col min="10503" max="10503" width="12.25" customWidth="1"/>
    <col min="10504" max="10504" width="10" customWidth="1"/>
    <col min="10505" max="10505" width="11.125" customWidth="1"/>
    <col min="10506" max="10507" width="10.5" customWidth="1"/>
    <col min="10508" max="10508" width="10.875" customWidth="1"/>
    <col min="10509" max="10752" width="10" customWidth="1"/>
    <col min="10753" max="10753" width="8.5" customWidth="1"/>
    <col min="10754" max="10754" width="26.75" customWidth="1"/>
    <col min="10755" max="10756" width="10.5" customWidth="1"/>
    <col min="10757" max="10757" width="10.75" customWidth="1"/>
    <col min="10758" max="10758" width="11.125" customWidth="1"/>
    <col min="10759" max="10759" width="12.25" customWidth="1"/>
    <col min="10760" max="10760" width="10" customWidth="1"/>
    <col min="10761" max="10761" width="11.125" customWidth="1"/>
    <col min="10762" max="10763" width="10.5" customWidth="1"/>
    <col min="10764" max="10764" width="10.875" customWidth="1"/>
    <col min="10765" max="11008" width="10" customWidth="1"/>
    <col min="11009" max="11009" width="8.5" customWidth="1"/>
    <col min="11010" max="11010" width="26.75" customWidth="1"/>
    <col min="11011" max="11012" width="10.5" customWidth="1"/>
    <col min="11013" max="11013" width="10.75" customWidth="1"/>
    <col min="11014" max="11014" width="11.125" customWidth="1"/>
    <col min="11015" max="11015" width="12.25" customWidth="1"/>
    <col min="11016" max="11016" width="10" customWidth="1"/>
    <col min="11017" max="11017" width="11.125" customWidth="1"/>
    <col min="11018" max="11019" width="10.5" customWidth="1"/>
    <col min="11020" max="11020" width="10.875" customWidth="1"/>
    <col min="11021" max="11264" width="10" customWidth="1"/>
    <col min="11265" max="11265" width="8.5" customWidth="1"/>
    <col min="11266" max="11266" width="26.75" customWidth="1"/>
    <col min="11267" max="11268" width="10.5" customWidth="1"/>
    <col min="11269" max="11269" width="10.75" customWidth="1"/>
    <col min="11270" max="11270" width="11.125" customWidth="1"/>
    <col min="11271" max="11271" width="12.25" customWidth="1"/>
    <col min="11272" max="11272" width="10" customWidth="1"/>
    <col min="11273" max="11273" width="11.125" customWidth="1"/>
    <col min="11274" max="11275" width="10.5" customWidth="1"/>
    <col min="11276" max="11276" width="10.875" customWidth="1"/>
    <col min="11277" max="11520" width="10" customWidth="1"/>
    <col min="11521" max="11521" width="8.5" customWidth="1"/>
    <col min="11522" max="11522" width="26.75" customWidth="1"/>
    <col min="11523" max="11524" width="10.5" customWidth="1"/>
    <col min="11525" max="11525" width="10.75" customWidth="1"/>
    <col min="11526" max="11526" width="11.125" customWidth="1"/>
    <col min="11527" max="11527" width="12.25" customWidth="1"/>
    <col min="11528" max="11528" width="10" customWidth="1"/>
    <col min="11529" max="11529" width="11.125" customWidth="1"/>
    <col min="11530" max="11531" width="10.5" customWidth="1"/>
    <col min="11532" max="11532" width="10.875" customWidth="1"/>
    <col min="11533" max="11776" width="10" customWidth="1"/>
    <col min="11777" max="11777" width="8.5" customWidth="1"/>
    <col min="11778" max="11778" width="26.75" customWidth="1"/>
    <col min="11779" max="11780" width="10.5" customWidth="1"/>
    <col min="11781" max="11781" width="10.75" customWidth="1"/>
    <col min="11782" max="11782" width="11.125" customWidth="1"/>
    <col min="11783" max="11783" width="12.25" customWidth="1"/>
    <col min="11784" max="11784" width="10" customWidth="1"/>
    <col min="11785" max="11785" width="11.125" customWidth="1"/>
    <col min="11786" max="11787" width="10.5" customWidth="1"/>
    <col min="11788" max="11788" width="10.875" customWidth="1"/>
    <col min="11789" max="12032" width="10" customWidth="1"/>
    <col min="12033" max="12033" width="8.5" customWidth="1"/>
    <col min="12034" max="12034" width="26.75" customWidth="1"/>
    <col min="12035" max="12036" width="10.5" customWidth="1"/>
    <col min="12037" max="12037" width="10.75" customWidth="1"/>
    <col min="12038" max="12038" width="11.125" customWidth="1"/>
    <col min="12039" max="12039" width="12.25" customWidth="1"/>
    <col min="12040" max="12040" width="10" customWidth="1"/>
    <col min="12041" max="12041" width="11.125" customWidth="1"/>
    <col min="12042" max="12043" width="10.5" customWidth="1"/>
    <col min="12044" max="12044" width="10.875" customWidth="1"/>
    <col min="12045" max="12288" width="10" customWidth="1"/>
    <col min="12289" max="12289" width="8.5" customWidth="1"/>
    <col min="12290" max="12290" width="26.75" customWidth="1"/>
    <col min="12291" max="12292" width="10.5" customWidth="1"/>
    <col min="12293" max="12293" width="10.75" customWidth="1"/>
    <col min="12294" max="12294" width="11.125" customWidth="1"/>
    <col min="12295" max="12295" width="12.25" customWidth="1"/>
    <col min="12296" max="12296" width="10" customWidth="1"/>
    <col min="12297" max="12297" width="11.125" customWidth="1"/>
    <col min="12298" max="12299" width="10.5" customWidth="1"/>
    <col min="12300" max="12300" width="10.875" customWidth="1"/>
    <col min="12301" max="12544" width="10" customWidth="1"/>
    <col min="12545" max="12545" width="8.5" customWidth="1"/>
    <col min="12546" max="12546" width="26.75" customWidth="1"/>
    <col min="12547" max="12548" width="10.5" customWidth="1"/>
    <col min="12549" max="12549" width="10.75" customWidth="1"/>
    <col min="12550" max="12550" width="11.125" customWidth="1"/>
    <col min="12551" max="12551" width="12.25" customWidth="1"/>
    <col min="12552" max="12552" width="10" customWidth="1"/>
    <col min="12553" max="12553" width="11.125" customWidth="1"/>
    <col min="12554" max="12555" width="10.5" customWidth="1"/>
    <col min="12556" max="12556" width="10.875" customWidth="1"/>
    <col min="12557" max="12800" width="10" customWidth="1"/>
    <col min="12801" max="12801" width="8.5" customWidth="1"/>
    <col min="12802" max="12802" width="26.75" customWidth="1"/>
    <col min="12803" max="12804" width="10.5" customWidth="1"/>
    <col min="12805" max="12805" width="10.75" customWidth="1"/>
    <col min="12806" max="12806" width="11.125" customWidth="1"/>
    <col min="12807" max="12807" width="12.25" customWidth="1"/>
    <col min="12808" max="12808" width="10" customWidth="1"/>
    <col min="12809" max="12809" width="11.125" customWidth="1"/>
    <col min="12810" max="12811" width="10.5" customWidth="1"/>
    <col min="12812" max="12812" width="10.875" customWidth="1"/>
    <col min="12813" max="13056" width="10" customWidth="1"/>
    <col min="13057" max="13057" width="8.5" customWidth="1"/>
    <col min="13058" max="13058" width="26.75" customWidth="1"/>
    <col min="13059" max="13060" width="10.5" customWidth="1"/>
    <col min="13061" max="13061" width="10.75" customWidth="1"/>
    <col min="13062" max="13062" width="11.125" customWidth="1"/>
    <col min="13063" max="13063" width="12.25" customWidth="1"/>
    <col min="13064" max="13064" width="10" customWidth="1"/>
    <col min="13065" max="13065" width="11.125" customWidth="1"/>
    <col min="13066" max="13067" width="10.5" customWidth="1"/>
    <col min="13068" max="13068" width="10.875" customWidth="1"/>
    <col min="13069" max="13312" width="10" customWidth="1"/>
    <col min="13313" max="13313" width="8.5" customWidth="1"/>
    <col min="13314" max="13314" width="26.75" customWidth="1"/>
    <col min="13315" max="13316" width="10.5" customWidth="1"/>
    <col min="13317" max="13317" width="10.75" customWidth="1"/>
    <col min="13318" max="13318" width="11.125" customWidth="1"/>
    <col min="13319" max="13319" width="12.25" customWidth="1"/>
    <col min="13320" max="13320" width="10" customWidth="1"/>
    <col min="13321" max="13321" width="11.125" customWidth="1"/>
    <col min="13322" max="13323" width="10.5" customWidth="1"/>
    <col min="13324" max="13324" width="10.875" customWidth="1"/>
    <col min="13325" max="13568" width="10" customWidth="1"/>
    <col min="13569" max="13569" width="8.5" customWidth="1"/>
    <col min="13570" max="13570" width="26.75" customWidth="1"/>
    <col min="13571" max="13572" width="10.5" customWidth="1"/>
    <col min="13573" max="13573" width="10.75" customWidth="1"/>
    <col min="13574" max="13574" width="11.125" customWidth="1"/>
    <col min="13575" max="13575" width="12.25" customWidth="1"/>
    <col min="13576" max="13576" width="10" customWidth="1"/>
    <col min="13577" max="13577" width="11.125" customWidth="1"/>
    <col min="13578" max="13579" width="10.5" customWidth="1"/>
    <col min="13580" max="13580" width="10.875" customWidth="1"/>
    <col min="13581" max="13824" width="10" customWidth="1"/>
    <col min="13825" max="13825" width="8.5" customWidth="1"/>
    <col min="13826" max="13826" width="26.75" customWidth="1"/>
    <col min="13827" max="13828" width="10.5" customWidth="1"/>
    <col min="13829" max="13829" width="10.75" customWidth="1"/>
    <col min="13830" max="13830" width="11.125" customWidth="1"/>
    <col min="13831" max="13831" width="12.25" customWidth="1"/>
    <col min="13832" max="13832" width="10" customWidth="1"/>
    <col min="13833" max="13833" width="11.125" customWidth="1"/>
    <col min="13834" max="13835" width="10.5" customWidth="1"/>
    <col min="13836" max="13836" width="10.875" customWidth="1"/>
    <col min="13837" max="14080" width="10" customWidth="1"/>
    <col min="14081" max="14081" width="8.5" customWidth="1"/>
    <col min="14082" max="14082" width="26.75" customWidth="1"/>
    <col min="14083" max="14084" width="10.5" customWidth="1"/>
    <col min="14085" max="14085" width="10.75" customWidth="1"/>
    <col min="14086" max="14086" width="11.125" customWidth="1"/>
    <col min="14087" max="14087" width="12.25" customWidth="1"/>
    <col min="14088" max="14088" width="10" customWidth="1"/>
    <col min="14089" max="14089" width="11.125" customWidth="1"/>
    <col min="14090" max="14091" width="10.5" customWidth="1"/>
    <col min="14092" max="14092" width="10.875" customWidth="1"/>
    <col min="14093" max="14336" width="10" customWidth="1"/>
    <col min="14337" max="14337" width="8.5" customWidth="1"/>
    <col min="14338" max="14338" width="26.75" customWidth="1"/>
    <col min="14339" max="14340" width="10.5" customWidth="1"/>
    <col min="14341" max="14341" width="10.75" customWidth="1"/>
    <col min="14342" max="14342" width="11.125" customWidth="1"/>
    <col min="14343" max="14343" width="12.25" customWidth="1"/>
    <col min="14344" max="14344" width="10" customWidth="1"/>
    <col min="14345" max="14345" width="11.125" customWidth="1"/>
    <col min="14346" max="14347" width="10.5" customWidth="1"/>
    <col min="14348" max="14348" width="10.875" customWidth="1"/>
    <col min="14349" max="14592" width="10" customWidth="1"/>
    <col min="14593" max="14593" width="8.5" customWidth="1"/>
    <col min="14594" max="14594" width="26.75" customWidth="1"/>
    <col min="14595" max="14596" width="10.5" customWidth="1"/>
    <col min="14597" max="14597" width="10.75" customWidth="1"/>
    <col min="14598" max="14598" width="11.125" customWidth="1"/>
    <col min="14599" max="14599" width="12.25" customWidth="1"/>
    <col min="14600" max="14600" width="10" customWidth="1"/>
    <col min="14601" max="14601" width="11.125" customWidth="1"/>
    <col min="14602" max="14603" width="10.5" customWidth="1"/>
    <col min="14604" max="14604" width="10.875" customWidth="1"/>
    <col min="14605" max="14848" width="10" customWidth="1"/>
    <col min="14849" max="14849" width="8.5" customWidth="1"/>
    <col min="14850" max="14850" width="26.75" customWidth="1"/>
    <col min="14851" max="14852" width="10.5" customWidth="1"/>
    <col min="14853" max="14853" width="10.75" customWidth="1"/>
    <col min="14854" max="14854" width="11.125" customWidth="1"/>
    <col min="14855" max="14855" width="12.25" customWidth="1"/>
    <col min="14856" max="14856" width="10" customWidth="1"/>
    <col min="14857" max="14857" width="11.125" customWidth="1"/>
    <col min="14858" max="14859" width="10.5" customWidth="1"/>
    <col min="14860" max="14860" width="10.875" customWidth="1"/>
    <col min="14861" max="15104" width="10" customWidth="1"/>
    <col min="15105" max="15105" width="8.5" customWidth="1"/>
    <col min="15106" max="15106" width="26.75" customWidth="1"/>
    <col min="15107" max="15108" width="10.5" customWidth="1"/>
    <col min="15109" max="15109" width="10.75" customWidth="1"/>
    <col min="15110" max="15110" width="11.125" customWidth="1"/>
    <col min="15111" max="15111" width="12.25" customWidth="1"/>
    <col min="15112" max="15112" width="10" customWidth="1"/>
    <col min="15113" max="15113" width="11.125" customWidth="1"/>
    <col min="15114" max="15115" width="10.5" customWidth="1"/>
    <col min="15116" max="15116" width="10.875" customWidth="1"/>
    <col min="15117" max="15360" width="10" customWidth="1"/>
    <col min="15361" max="15361" width="8.5" customWidth="1"/>
    <col min="15362" max="15362" width="26.75" customWidth="1"/>
    <col min="15363" max="15364" width="10.5" customWidth="1"/>
    <col min="15365" max="15365" width="10.75" customWidth="1"/>
    <col min="15366" max="15366" width="11.125" customWidth="1"/>
    <col min="15367" max="15367" width="12.25" customWidth="1"/>
    <col min="15368" max="15368" width="10" customWidth="1"/>
    <col min="15369" max="15369" width="11.125" customWidth="1"/>
    <col min="15370" max="15371" width="10.5" customWidth="1"/>
    <col min="15372" max="15372" width="10.875" customWidth="1"/>
    <col min="15373" max="15616" width="10" customWidth="1"/>
    <col min="15617" max="15617" width="8.5" customWidth="1"/>
    <col min="15618" max="15618" width="26.75" customWidth="1"/>
    <col min="15619" max="15620" width="10.5" customWidth="1"/>
    <col min="15621" max="15621" width="10.75" customWidth="1"/>
    <col min="15622" max="15622" width="11.125" customWidth="1"/>
    <col min="15623" max="15623" width="12.25" customWidth="1"/>
    <col min="15624" max="15624" width="10" customWidth="1"/>
    <col min="15625" max="15625" width="11.125" customWidth="1"/>
    <col min="15626" max="15627" width="10.5" customWidth="1"/>
    <col min="15628" max="15628" width="10.875" customWidth="1"/>
    <col min="15629" max="15872" width="10" customWidth="1"/>
    <col min="15873" max="15873" width="8.5" customWidth="1"/>
    <col min="15874" max="15874" width="26.75" customWidth="1"/>
    <col min="15875" max="15876" width="10.5" customWidth="1"/>
    <col min="15877" max="15877" width="10.75" customWidth="1"/>
    <col min="15878" max="15878" width="11.125" customWidth="1"/>
    <col min="15879" max="15879" width="12.25" customWidth="1"/>
    <col min="15880" max="15880" width="10" customWidth="1"/>
    <col min="15881" max="15881" width="11.125" customWidth="1"/>
    <col min="15882" max="15883" width="10.5" customWidth="1"/>
    <col min="15884" max="15884" width="10.875" customWidth="1"/>
    <col min="15885" max="16128" width="10" customWidth="1"/>
    <col min="16129" max="16129" width="8.5" customWidth="1"/>
    <col min="16130" max="16130" width="26.75" customWidth="1"/>
    <col min="16131" max="16132" width="10.5" customWidth="1"/>
    <col min="16133" max="16133" width="10.75" customWidth="1"/>
    <col min="16134" max="16134" width="11.125" customWidth="1"/>
    <col min="16135" max="16135" width="12.25" customWidth="1"/>
    <col min="16136" max="16136" width="10" customWidth="1"/>
    <col min="16137" max="16137" width="11.125" customWidth="1"/>
    <col min="16138" max="16139" width="10.5" customWidth="1"/>
    <col min="16140" max="16140" width="10.875" customWidth="1"/>
    <col min="16141" max="16384" width="10" customWidth="1"/>
  </cols>
  <sheetData>
    <row r="1" spans="1:12" ht="15.75">
      <c r="A1" s="110" t="s">
        <v>53</v>
      </c>
      <c r="B1" s="111"/>
      <c r="C1" s="111"/>
      <c r="D1" s="111"/>
      <c r="E1" s="111"/>
      <c r="F1" s="111"/>
      <c r="G1" s="2"/>
    </row>
    <row r="2" spans="1:12" ht="21">
      <c r="A2" s="112" t="s">
        <v>140</v>
      </c>
      <c r="B2" s="113"/>
      <c r="C2" s="113"/>
      <c r="G2" s="3"/>
    </row>
    <row r="3" spans="1:12" ht="15">
      <c r="A3" s="114" t="s">
        <v>83</v>
      </c>
      <c r="B3" s="115"/>
      <c r="C3" s="115"/>
      <c r="G3" s="3"/>
    </row>
    <row r="4" spans="1:12">
      <c r="A4" s="116" t="s">
        <v>58</v>
      </c>
      <c r="B4" s="117" t="s">
        <v>58</v>
      </c>
      <c r="C4" s="117"/>
      <c r="D4" s="117"/>
      <c r="E4" s="118" t="s">
        <v>58</v>
      </c>
      <c r="F4" s="119"/>
      <c r="G4" s="120"/>
    </row>
    <row r="5" spans="1:12" ht="15">
      <c r="A5" s="121" t="s">
        <v>84</v>
      </c>
      <c r="B5" s="121" t="s">
        <v>85</v>
      </c>
      <c r="C5" s="122" t="s">
        <v>86</v>
      </c>
      <c r="D5" s="121" t="s">
        <v>87</v>
      </c>
      <c r="E5" s="121" t="s">
        <v>88</v>
      </c>
      <c r="F5" s="121" t="s">
        <v>89</v>
      </c>
      <c r="G5" s="121" t="s">
        <v>90</v>
      </c>
    </row>
    <row r="6" spans="1:12" ht="16.5">
      <c r="A6" s="123">
        <v>41304</v>
      </c>
      <c r="B6" s="124" t="s">
        <v>91</v>
      </c>
      <c r="C6" s="125" t="s">
        <v>92</v>
      </c>
      <c r="D6" s="126" t="s">
        <v>93</v>
      </c>
      <c r="E6" s="127">
        <v>35705.360000000001</v>
      </c>
      <c r="F6" s="128">
        <f>31598.85+535.98</f>
        <v>32134.829999999998</v>
      </c>
      <c r="G6" s="129">
        <f>+E6-F6</f>
        <v>3570.5300000000025</v>
      </c>
    </row>
    <row r="7" spans="1:12" ht="16.5">
      <c r="A7" s="123">
        <v>41687</v>
      </c>
      <c r="B7" s="124" t="s">
        <v>94</v>
      </c>
      <c r="C7" s="125" t="s">
        <v>95</v>
      </c>
      <c r="D7" s="126" t="s">
        <v>96</v>
      </c>
      <c r="E7" s="130">
        <v>37491.08</v>
      </c>
      <c r="F7" s="131">
        <f>25868.86+6748.4+1124.71</f>
        <v>33741.97</v>
      </c>
      <c r="G7" s="129">
        <f>+E7-F7</f>
        <v>3749.1100000000006</v>
      </c>
    </row>
    <row r="8" spans="1:12" ht="16.5">
      <c r="A8" s="123">
        <v>42306</v>
      </c>
      <c r="B8" s="124" t="s">
        <v>97</v>
      </c>
      <c r="C8" s="125" t="s">
        <v>98</v>
      </c>
      <c r="D8" s="126" t="s">
        <v>99</v>
      </c>
      <c r="E8" s="130">
        <v>35703.57</v>
      </c>
      <c r="F8" s="131">
        <f>13924.39+6426.24+0.12+5355.5+535.55+535.57+5357.73-1.89</f>
        <v>32133.209999999995</v>
      </c>
      <c r="G8" s="129">
        <f>+E8-F8</f>
        <v>3570.3600000000042</v>
      </c>
    </row>
    <row r="9" spans="1:12" ht="16.5">
      <c r="A9" s="123">
        <v>42016</v>
      </c>
      <c r="B9" s="124" t="s">
        <v>100</v>
      </c>
      <c r="C9" s="125" t="s">
        <v>101</v>
      </c>
      <c r="D9" s="126" t="s">
        <v>102</v>
      </c>
      <c r="E9" s="130">
        <v>14723.21</v>
      </c>
      <c r="F9" s="131">
        <f>7729.69+2650.18+2208.5+220.85+220.85+220.82</f>
        <v>13250.89</v>
      </c>
      <c r="G9" s="129">
        <f>+E9-F9</f>
        <v>1472.3199999999997</v>
      </c>
    </row>
    <row r="10" spans="1:12" ht="17.25" thickBot="1">
      <c r="A10" s="132" t="s">
        <v>58</v>
      </c>
      <c r="B10" s="124"/>
      <c r="C10" s="124"/>
      <c r="D10" s="124"/>
      <c r="E10" s="133">
        <f>SUM(E4:E9)</f>
        <v>123623.22</v>
      </c>
      <c r="F10" s="133">
        <f>SUM(F4:F9)</f>
        <v>111260.9</v>
      </c>
      <c r="G10" s="130">
        <f>SUM(G4:G9)</f>
        <v>12362.320000000007</v>
      </c>
    </row>
    <row r="11" spans="1:12" ht="15" thickTop="1"/>
    <row r="12" spans="1:12" ht="15">
      <c r="A12" s="114" t="s">
        <v>103</v>
      </c>
      <c r="B12" s="115"/>
      <c r="C12" s="115"/>
      <c r="F12" s="210" t="s">
        <v>104</v>
      </c>
      <c r="G12" s="211"/>
      <c r="I12" s="134" t="s">
        <v>105</v>
      </c>
      <c r="J12" s="135"/>
      <c r="K12" s="1"/>
      <c r="L12" s="136" t="s">
        <v>106</v>
      </c>
    </row>
    <row r="13" spans="1:12" ht="15">
      <c r="A13" s="121" t="s">
        <v>84</v>
      </c>
      <c r="B13" s="121" t="s">
        <v>85</v>
      </c>
      <c r="C13" s="122" t="s">
        <v>86</v>
      </c>
      <c r="D13" s="121" t="s">
        <v>87</v>
      </c>
      <c r="E13" s="121" t="s">
        <v>88</v>
      </c>
      <c r="F13" s="122" t="s">
        <v>107</v>
      </c>
      <c r="G13" s="122" t="s">
        <v>108</v>
      </c>
      <c r="H13" s="121" t="s">
        <v>109</v>
      </c>
      <c r="I13" s="137" t="s">
        <v>89</v>
      </c>
      <c r="J13" s="138" t="s">
        <v>110</v>
      </c>
      <c r="K13" s="139" t="s">
        <v>111</v>
      </c>
      <c r="L13" s="140" t="s">
        <v>112</v>
      </c>
    </row>
    <row r="14" spans="1:12" ht="16.5">
      <c r="A14" s="123">
        <v>41304</v>
      </c>
      <c r="B14" s="124" t="s">
        <v>91</v>
      </c>
      <c r="C14" s="125" t="s">
        <v>92</v>
      </c>
      <c r="D14" s="126" t="s">
        <v>93</v>
      </c>
      <c r="E14" s="127">
        <v>35705.360000000001</v>
      </c>
      <c r="F14" s="130"/>
      <c r="G14" s="130"/>
      <c r="H14" s="127">
        <f>+E14-F14+G14</f>
        <v>35705.360000000001</v>
      </c>
      <c r="I14" s="128">
        <f>31598.85+535.98</f>
        <v>32134.829999999998</v>
      </c>
      <c r="J14" s="128"/>
      <c r="K14" s="128">
        <f>+I14+J14</f>
        <v>32134.829999999998</v>
      </c>
      <c r="L14" s="141">
        <f>+H14-K14</f>
        <v>3570.5300000000025</v>
      </c>
    </row>
    <row r="15" spans="1:12" ht="16.5">
      <c r="A15" s="123">
        <v>41687</v>
      </c>
      <c r="B15" s="124" t="s">
        <v>94</v>
      </c>
      <c r="C15" s="125" t="s">
        <v>95</v>
      </c>
      <c r="D15" s="126" t="s">
        <v>96</v>
      </c>
      <c r="E15" s="130">
        <v>37491.08</v>
      </c>
      <c r="F15" s="127">
        <v>33741.97</v>
      </c>
      <c r="G15" s="127">
        <v>16250.89</v>
      </c>
      <c r="H15" s="127">
        <f>+E15-F15+G15</f>
        <v>20000</v>
      </c>
      <c r="I15" s="131">
        <f>25868.86+6748.4+1124.71</f>
        <v>33741.97</v>
      </c>
      <c r="J15" s="131">
        <v>-33741.97</v>
      </c>
      <c r="K15" s="128">
        <f>+I15+J15</f>
        <v>0</v>
      </c>
      <c r="L15" s="141">
        <f>+H15-K15</f>
        <v>20000</v>
      </c>
    </row>
    <row r="16" spans="1:12" ht="16.5">
      <c r="A16" s="123">
        <v>42306</v>
      </c>
      <c r="B16" s="124" t="s">
        <v>97</v>
      </c>
      <c r="C16" s="125" t="s">
        <v>98</v>
      </c>
      <c r="D16" s="126" t="s">
        <v>99</v>
      </c>
      <c r="E16" s="130">
        <v>35703.57</v>
      </c>
      <c r="F16" s="127">
        <v>32133.21</v>
      </c>
      <c r="G16" s="127">
        <v>22429.64</v>
      </c>
      <c r="H16" s="127">
        <f>+E16-F16+G16</f>
        <v>26000</v>
      </c>
      <c r="I16" s="131">
        <f>13924.39+6426.24+0.12+5355.5+535.55+535.57+5357.73-1.89</f>
        <v>32133.209999999995</v>
      </c>
      <c r="J16" s="131">
        <v>-32133.21</v>
      </c>
      <c r="K16" s="128">
        <f>+I16+J16</f>
        <v>0</v>
      </c>
      <c r="L16" s="141">
        <f>+H16-K16</f>
        <v>26000</v>
      </c>
    </row>
    <row r="17" spans="1:13" ht="16.5">
      <c r="A17" s="123">
        <v>42016</v>
      </c>
      <c r="B17" s="124" t="s">
        <v>100</v>
      </c>
      <c r="C17" s="125" t="s">
        <v>101</v>
      </c>
      <c r="D17" s="126" t="s">
        <v>102</v>
      </c>
      <c r="E17" s="130">
        <v>14723.21</v>
      </c>
      <c r="F17" s="127"/>
      <c r="G17" s="127"/>
      <c r="H17" s="127">
        <f>+E17-F17+G17</f>
        <v>14723.21</v>
      </c>
      <c r="I17" s="131">
        <f>7729.69+2650.18+2208.5+220.85+220.85+220.82</f>
        <v>13250.89</v>
      </c>
      <c r="J17" s="131"/>
      <c r="K17" s="128">
        <f>+I17+J17</f>
        <v>13250.89</v>
      </c>
      <c r="L17" s="141">
        <f>+H17-K17</f>
        <v>1472.3199999999997</v>
      </c>
    </row>
    <row r="18" spans="1:13" ht="17.25" thickBot="1">
      <c r="A18" s="132" t="s">
        <v>58</v>
      </c>
      <c r="B18" s="124"/>
      <c r="C18" s="124"/>
      <c r="D18" s="124"/>
      <c r="E18" s="133">
        <f>SUM(E12:E17)</f>
        <v>123623.22</v>
      </c>
      <c r="F18" s="133">
        <f>SUM(F12:F17)</f>
        <v>65875.179999999993</v>
      </c>
      <c r="G18" s="133">
        <f>SUM(G12:G17)</f>
        <v>38680.53</v>
      </c>
      <c r="H18" s="133">
        <f>SUM(H14:H17)</f>
        <v>96428.57</v>
      </c>
      <c r="I18" s="133">
        <f>SUM(I14:I17)</f>
        <v>111260.9</v>
      </c>
      <c r="J18" s="133">
        <f>SUM(J14:J17)</f>
        <v>-65875.179999999993</v>
      </c>
      <c r="K18" s="133">
        <f>SUM(K14:K17)</f>
        <v>45385.72</v>
      </c>
      <c r="L18" s="133">
        <f>SUM(L14:L17)</f>
        <v>51042.85</v>
      </c>
    </row>
    <row r="19" spans="1:13" ht="17.25" thickTop="1">
      <c r="I19" s="142" t="s">
        <v>58</v>
      </c>
      <c r="J19" s="143" t="s">
        <v>58</v>
      </c>
      <c r="K19" s="143"/>
    </row>
    <row r="20" spans="1:13" ht="15.75">
      <c r="B20" s="144" t="s">
        <v>113</v>
      </c>
    </row>
    <row r="21" spans="1:13" ht="15.75">
      <c r="A21" s="110" t="s">
        <v>53</v>
      </c>
      <c r="B21" s="111"/>
      <c r="C21" s="111"/>
      <c r="D21" s="111"/>
      <c r="E21" s="111"/>
      <c r="F21" s="111"/>
      <c r="G21" s="2"/>
    </row>
    <row r="22" spans="1:13" ht="21">
      <c r="A22" s="112" t="s">
        <v>82</v>
      </c>
      <c r="B22" s="113"/>
      <c r="C22" s="113"/>
      <c r="G22" s="3"/>
    </row>
    <row r="23" spans="1:13" ht="15">
      <c r="A23" s="114" t="s">
        <v>114</v>
      </c>
      <c r="B23" s="115"/>
      <c r="C23" s="115"/>
      <c r="G23" s="3"/>
      <c r="J23" s="145"/>
      <c r="K23" s="145"/>
    </row>
    <row r="24" spans="1:13" ht="15">
      <c r="A24" s="121" t="s">
        <v>84</v>
      </c>
      <c r="B24" s="121" t="s">
        <v>85</v>
      </c>
      <c r="C24" s="122" t="s">
        <v>86</v>
      </c>
      <c r="D24" s="121" t="s">
        <v>87</v>
      </c>
      <c r="E24" s="121" t="s">
        <v>88</v>
      </c>
      <c r="F24" s="121" t="s">
        <v>89</v>
      </c>
      <c r="G24" s="121" t="s">
        <v>90</v>
      </c>
      <c r="H24" s="146"/>
      <c r="M24" s="1"/>
    </row>
    <row r="25" spans="1:13" ht="16.5">
      <c r="A25" s="123">
        <v>41687</v>
      </c>
      <c r="B25" s="124" t="s">
        <v>94</v>
      </c>
      <c r="C25" s="147" t="s">
        <v>95</v>
      </c>
      <c r="D25" s="126" t="s">
        <v>96</v>
      </c>
      <c r="E25" s="130">
        <v>37491.08</v>
      </c>
      <c r="F25" s="131">
        <f>25868.86+6748.4+1124.71</f>
        <v>33741.97</v>
      </c>
      <c r="G25" s="129">
        <f>+E25-F25</f>
        <v>3749.1100000000006</v>
      </c>
      <c r="H25" s="146"/>
      <c r="I25" s="146"/>
      <c r="J25" s="146"/>
      <c r="K25" s="146"/>
      <c r="M25" s="148"/>
    </row>
    <row r="26" spans="1:13" ht="16.5">
      <c r="A26" s="123">
        <v>42306</v>
      </c>
      <c r="B26" s="124" t="s">
        <v>97</v>
      </c>
      <c r="C26" s="147" t="s">
        <v>98</v>
      </c>
      <c r="D26" s="126" t="s">
        <v>99</v>
      </c>
      <c r="E26" s="130">
        <v>35703.57</v>
      </c>
      <c r="F26" s="131">
        <f>13924.39+6426.24+0.12+5355.5+535.55+535.57+5355.8+0.04</f>
        <v>32133.209999999995</v>
      </c>
      <c r="G26" s="129">
        <f>+E26-F26</f>
        <v>3570.3600000000042</v>
      </c>
      <c r="H26" s="146"/>
      <c r="I26" s="146"/>
      <c r="J26" s="146"/>
      <c r="K26" s="146"/>
      <c r="M26" s="148"/>
    </row>
    <row r="27" spans="1:13" ht="17.25" thickBot="1">
      <c r="A27" s="149" t="s">
        <v>58</v>
      </c>
      <c r="E27" s="150">
        <f>SUM(E24:E26)</f>
        <v>73194.649999999994</v>
      </c>
      <c r="F27" s="133">
        <f>SUM(F24:F26)</f>
        <v>65875.179999999993</v>
      </c>
      <c r="G27" s="133">
        <f>SUM(G24:G26)</f>
        <v>7319.4700000000048</v>
      </c>
      <c r="H27" s="148"/>
      <c r="I27" s="146"/>
      <c r="J27" s="146"/>
      <c r="K27" s="146"/>
      <c r="M27" s="148"/>
    </row>
    <row r="28" spans="1:13" ht="15" thickTop="1">
      <c r="I28" s="146"/>
      <c r="J28" s="146"/>
    </row>
    <row r="29" spans="1:13" ht="16.5">
      <c r="B29" s="124" t="s">
        <v>94</v>
      </c>
      <c r="C29" s="147" t="s">
        <v>95</v>
      </c>
      <c r="D29" s="126" t="s">
        <v>96</v>
      </c>
      <c r="I29" s="148"/>
      <c r="J29" s="148"/>
    </row>
    <row r="30" spans="1:13" ht="15" thickBot="1">
      <c r="B30" s="151" t="s">
        <v>115</v>
      </c>
      <c r="F30" t="s">
        <v>116</v>
      </c>
    </row>
    <row r="31" spans="1:13" ht="16.5">
      <c r="B31" t="s">
        <v>117</v>
      </c>
      <c r="C31" s="143">
        <v>37491.08</v>
      </c>
      <c r="D31" s="143"/>
      <c r="E31" s="152" t="s">
        <v>90</v>
      </c>
      <c r="F31" s="153">
        <v>3749.11</v>
      </c>
      <c r="G31" s="143"/>
    </row>
    <row r="32" spans="1:13" ht="16.5">
      <c r="B32" t="s">
        <v>118</v>
      </c>
      <c r="C32" s="154">
        <v>33741.97</v>
      </c>
      <c r="D32" s="143"/>
      <c r="E32" s="155" t="s">
        <v>119</v>
      </c>
      <c r="F32" s="156">
        <v>20000</v>
      </c>
      <c r="G32" s="143"/>
    </row>
    <row r="33" spans="1:7" ht="17.25" thickBot="1">
      <c r="B33" s="1" t="s">
        <v>120</v>
      </c>
      <c r="C33" s="157">
        <f>+C31-C32</f>
        <v>3749.1100000000006</v>
      </c>
      <c r="D33" s="143"/>
      <c r="E33" s="158" t="s">
        <v>121</v>
      </c>
      <c r="F33" s="159">
        <f>+F32-F31</f>
        <v>16250.89</v>
      </c>
      <c r="G33" s="143"/>
    </row>
    <row r="34" spans="1:7" ht="16.5">
      <c r="C34" s="143"/>
      <c r="D34" s="143"/>
      <c r="E34" s="143"/>
      <c r="F34" s="143"/>
      <c r="G34" s="143"/>
    </row>
    <row r="35" spans="1:7" ht="16.5">
      <c r="A35" t="s">
        <v>38</v>
      </c>
      <c r="B35" t="s">
        <v>122</v>
      </c>
      <c r="C35" s="143">
        <v>33741.97</v>
      </c>
      <c r="D35" s="143"/>
      <c r="E35" s="143"/>
      <c r="F35" s="143"/>
      <c r="G35" s="143"/>
    </row>
    <row r="36" spans="1:7" ht="16.5">
      <c r="A36" t="s">
        <v>31</v>
      </c>
      <c r="B36" t="s">
        <v>123</v>
      </c>
      <c r="C36" s="143"/>
      <c r="D36" s="143">
        <v>33741.97</v>
      </c>
      <c r="E36" s="143"/>
      <c r="F36" s="143"/>
      <c r="G36" s="143"/>
    </row>
    <row r="37" spans="1:7" ht="16.5">
      <c r="A37" t="s">
        <v>58</v>
      </c>
      <c r="B37" t="s">
        <v>124</v>
      </c>
      <c r="F37" s="143"/>
      <c r="G37" s="143"/>
    </row>
    <row r="38" spans="1:7" ht="16.5">
      <c r="B38" t="s">
        <v>125</v>
      </c>
      <c r="F38" s="143"/>
      <c r="G38" s="143"/>
    </row>
    <row r="39" spans="1:7" ht="16.5">
      <c r="A39" t="s">
        <v>31</v>
      </c>
      <c r="B39" t="s">
        <v>123</v>
      </c>
      <c r="C39" s="143">
        <v>16250.89</v>
      </c>
      <c r="D39" s="143"/>
      <c r="F39" s="143"/>
      <c r="G39" s="143"/>
    </row>
    <row r="40" spans="1:7" ht="16.5">
      <c r="A40" t="s">
        <v>126</v>
      </c>
      <c r="B40" t="s">
        <v>127</v>
      </c>
      <c r="C40" s="143"/>
      <c r="D40" s="143">
        <v>16250.89</v>
      </c>
      <c r="F40" s="143"/>
      <c r="G40" s="143"/>
    </row>
    <row r="41" spans="1:7" ht="16.5">
      <c r="B41" t="s">
        <v>124</v>
      </c>
      <c r="C41" s="143"/>
      <c r="D41" s="143"/>
      <c r="F41" s="143"/>
      <c r="G41" s="143"/>
    </row>
    <row r="42" spans="1:7" ht="16.5">
      <c r="A42" s="160"/>
      <c r="B42" s="160"/>
      <c r="C42" s="161"/>
      <c r="D42" s="161"/>
      <c r="E42" s="160"/>
      <c r="F42" s="161"/>
      <c r="G42" s="161"/>
    </row>
    <row r="43" spans="1:7" ht="16.5">
      <c r="C43" s="143"/>
      <c r="D43" s="143"/>
      <c r="F43" s="143"/>
      <c r="G43" s="143"/>
    </row>
    <row r="44" spans="1:7" ht="16.5">
      <c r="B44" s="124" t="s">
        <v>97</v>
      </c>
      <c r="C44" s="147" t="s">
        <v>98</v>
      </c>
      <c r="D44" s="126" t="s">
        <v>99</v>
      </c>
      <c r="F44" s="143"/>
      <c r="G44" s="143"/>
    </row>
    <row r="45" spans="1:7" ht="15" thickBot="1">
      <c r="B45" s="151" t="s">
        <v>115</v>
      </c>
      <c r="F45" t="s">
        <v>116</v>
      </c>
    </row>
    <row r="46" spans="1:7" ht="16.5">
      <c r="B46" t="s">
        <v>117</v>
      </c>
      <c r="C46" s="143">
        <v>35703.57</v>
      </c>
      <c r="D46" s="143"/>
      <c r="E46" s="152" t="s">
        <v>90</v>
      </c>
      <c r="F46" s="153">
        <v>3570.36</v>
      </c>
    </row>
    <row r="47" spans="1:7" ht="16.5">
      <c r="B47" t="s">
        <v>118</v>
      </c>
      <c r="C47" s="154">
        <v>32133.21</v>
      </c>
      <c r="D47" s="143"/>
      <c r="E47" s="155" t="s">
        <v>119</v>
      </c>
      <c r="F47" s="156">
        <v>26000</v>
      </c>
    </row>
    <row r="48" spans="1:7" ht="17.25" thickBot="1">
      <c r="B48" s="1" t="s">
        <v>120</v>
      </c>
      <c r="C48" s="157">
        <f>+C46-C47</f>
        <v>3570.3600000000006</v>
      </c>
      <c r="D48" s="143"/>
      <c r="E48" s="158" t="s">
        <v>121</v>
      </c>
      <c r="F48" s="159">
        <f>+F47-F46</f>
        <v>22429.64</v>
      </c>
    </row>
    <row r="49" spans="1:7" ht="16.5">
      <c r="C49" s="143"/>
      <c r="D49" s="143"/>
      <c r="E49" s="143"/>
      <c r="F49" s="143"/>
    </row>
    <row r="50" spans="1:7" ht="16.5">
      <c r="A50" t="s">
        <v>38</v>
      </c>
      <c r="B50" t="s">
        <v>122</v>
      </c>
      <c r="C50" s="143">
        <v>32133.21</v>
      </c>
      <c r="D50" s="143"/>
      <c r="E50" s="143"/>
      <c r="F50" s="143"/>
    </row>
    <row r="51" spans="1:7" ht="16.5">
      <c r="A51" t="s">
        <v>31</v>
      </c>
      <c r="B51" t="s">
        <v>123</v>
      </c>
      <c r="C51" s="143"/>
      <c r="D51" s="143">
        <f>+C50</f>
        <v>32133.21</v>
      </c>
      <c r="E51" s="143"/>
      <c r="F51" s="143"/>
    </row>
    <row r="52" spans="1:7" ht="16.5">
      <c r="A52" t="s">
        <v>58</v>
      </c>
      <c r="B52" t="s">
        <v>128</v>
      </c>
      <c r="F52" s="143"/>
    </row>
    <row r="53" spans="1:7" ht="16.5">
      <c r="B53" t="s">
        <v>125</v>
      </c>
      <c r="F53" s="143"/>
    </row>
    <row r="54" spans="1:7" ht="16.5">
      <c r="A54" t="s">
        <v>31</v>
      </c>
      <c r="B54" t="s">
        <v>123</v>
      </c>
      <c r="C54" s="143">
        <v>22429.64</v>
      </c>
      <c r="D54" s="143"/>
      <c r="F54" s="143"/>
    </row>
    <row r="55" spans="1:7" ht="16.5">
      <c r="A55" t="s">
        <v>126</v>
      </c>
      <c r="B55" t="s">
        <v>127</v>
      </c>
      <c r="C55" s="143"/>
      <c r="D55" s="143">
        <f>+C54</f>
        <v>22429.64</v>
      </c>
      <c r="F55" s="143"/>
    </row>
    <row r="56" spans="1:7" ht="16.5">
      <c r="B56" t="s">
        <v>128</v>
      </c>
      <c r="C56" s="143"/>
      <c r="D56" s="143"/>
      <c r="F56" s="143"/>
    </row>
    <row r="57" spans="1:7" ht="16.5">
      <c r="C57" s="143"/>
      <c r="D57" s="143"/>
      <c r="E57" s="117" t="s">
        <v>129</v>
      </c>
      <c r="F57" s="117"/>
    </row>
    <row r="58" spans="1:7" ht="16.5">
      <c r="C58" s="154" t="s">
        <v>130</v>
      </c>
      <c r="D58" s="154"/>
      <c r="E58" s="143"/>
      <c r="F58" s="162">
        <v>111260.9</v>
      </c>
      <c r="G58" t="s">
        <v>131</v>
      </c>
    </row>
    <row r="59" spans="1:7" ht="16.5">
      <c r="B59" s="163" t="s">
        <v>132</v>
      </c>
      <c r="C59" s="143">
        <v>123623.22</v>
      </c>
      <c r="D59" s="164"/>
      <c r="E59" s="143">
        <v>33741.97</v>
      </c>
      <c r="F59" s="162"/>
    </row>
    <row r="60" spans="1:7" ht="16.5">
      <c r="C60" s="143">
        <v>16250.89</v>
      </c>
      <c r="D60" s="162">
        <v>33741.97</v>
      </c>
      <c r="E60" s="154">
        <v>32133.21</v>
      </c>
      <c r="F60" s="128"/>
    </row>
    <row r="61" spans="1:7" ht="16.5">
      <c r="C61" s="165">
        <v>22429.64</v>
      </c>
      <c r="D61" s="128">
        <v>32133.21</v>
      </c>
      <c r="E61" s="143">
        <f>SUM(E59:E60)</f>
        <v>65875.179999999993</v>
      </c>
      <c r="F61" s="162">
        <f>SUM(F58:F60)</f>
        <v>111260.9</v>
      </c>
    </row>
    <row r="62" spans="1:7" ht="17.25" thickBot="1">
      <c r="C62" s="143">
        <f>SUM(C59:C61)</f>
        <v>162303.75</v>
      </c>
      <c r="D62" s="164">
        <f>SUM(D59:D61)</f>
        <v>65875.179999999993</v>
      </c>
      <c r="E62" s="143"/>
      <c r="F62" s="166">
        <f>+F61-E61</f>
        <v>45385.72</v>
      </c>
      <c r="G62" s="167" t="s">
        <v>133</v>
      </c>
    </row>
    <row r="63" spans="1:7" ht="18" thickTop="1" thickBot="1">
      <c r="B63" s="163" t="s">
        <v>133</v>
      </c>
      <c r="C63" s="168">
        <f>+C62-D62</f>
        <v>96428.57</v>
      </c>
      <c r="D63" s="162"/>
      <c r="E63" s="143"/>
      <c r="F63" s="162"/>
    </row>
    <row r="64" spans="1:7" ht="17.25" thickTop="1">
      <c r="C64" s="143"/>
      <c r="D64" s="162"/>
      <c r="E64" s="143"/>
      <c r="F64" s="143"/>
    </row>
    <row r="65" spans="3:7" ht="16.5">
      <c r="C65" s="143"/>
      <c r="D65" s="143"/>
      <c r="E65" s="117" t="s">
        <v>134</v>
      </c>
      <c r="F65" s="117"/>
    </row>
    <row r="66" spans="3:7" ht="16.5">
      <c r="C66" s="143"/>
      <c r="D66" s="143"/>
      <c r="F66" s="164">
        <v>16250.89</v>
      </c>
    </row>
    <row r="67" spans="3:7" ht="16.5">
      <c r="C67" s="143"/>
      <c r="D67" s="143"/>
      <c r="F67" s="128">
        <v>22429.64</v>
      </c>
    </row>
    <row r="68" spans="3:7" ht="17.25" thickBot="1">
      <c r="C68" s="143"/>
      <c r="D68" s="143"/>
      <c r="F68" s="169">
        <f>SUM(F66:F67)</f>
        <v>38680.53</v>
      </c>
      <c r="G68" s="167" t="s">
        <v>133</v>
      </c>
    </row>
    <row r="69" spans="3:7" ht="17.25" thickTop="1">
      <c r="C69" s="143"/>
      <c r="D69" s="143"/>
      <c r="F69" s="170"/>
    </row>
    <row r="70" spans="3:7" ht="16.5">
      <c r="C70" s="143"/>
      <c r="D70" s="143"/>
    </row>
    <row r="71" spans="3:7" ht="16.5">
      <c r="C71" s="143"/>
      <c r="D71" s="143"/>
    </row>
    <row r="72" spans="3:7" ht="16.5">
      <c r="C72" s="143"/>
      <c r="D72" s="143"/>
    </row>
    <row r="73" spans="3:7" ht="16.5">
      <c r="C73" s="143"/>
      <c r="D73" s="143"/>
    </row>
    <row r="74" spans="3:7" ht="16.5">
      <c r="C74" s="143"/>
      <c r="D74" s="143"/>
    </row>
    <row r="75" spans="3:7" ht="16.5">
      <c r="C75" s="143"/>
      <c r="D75" s="143"/>
    </row>
  </sheetData>
  <mergeCells count="5">
    <mergeCell ref="A3:C3"/>
    <mergeCell ref="A12:C12"/>
    <mergeCell ref="F12:G12"/>
    <mergeCell ref="I12:J12"/>
    <mergeCell ref="A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Cedula resumen</vt:lpstr>
      <vt:lpstr>Movimientos</vt:lpstr>
      <vt:lpstr>Reavaluo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Dara_Macias</dc:creator>
  <dc:description/>
  <cp:lastModifiedBy>Carlos Almeida</cp:lastModifiedBy>
  <cp:revision>10</cp:revision>
  <dcterms:created xsi:type="dcterms:W3CDTF">2020-10-19T12:23:50Z</dcterms:created>
  <dcterms:modified xsi:type="dcterms:W3CDTF">2021-03-16T17:35:57Z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