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Carlos Almeida\Documents\GitHub\VISACOM\FASE II - Ejecucion\6000 Pasivos y Patrimonio\6400 Otras obligaciones corrientes\"/>
    </mc:Choice>
  </mc:AlternateContent>
  <xr:revisionPtr revIDLastSave="0" documentId="8_{E7156541-EE9A-473F-9BE6-7839DD678E4A}" xr6:coauthVersionLast="46" xr6:coauthVersionMax="46" xr10:uidLastSave="{00000000-0000-0000-0000-000000000000}"/>
  <bookViews>
    <workbookView xWindow="-120" yWindow="-120" windowWidth="20730" windowHeight="11160" tabRatio="500" firstSheet="1" activeTab="1" xr2:uid="{00000000-000D-0000-FFFF-FFFF00000000}"/>
  </bookViews>
  <sheets>
    <sheet name="Cedula Resumen" sheetId="1" r:id="rId1"/>
    <sheet name="Beneficios Sociales" sheetId="2" r:id="rId2"/>
    <sheet name="Finiquito" sheetId="3" r:id="rId3"/>
    <sheet name="Nomina y Sueldos" sheetId="4" r:id="rId4"/>
    <sheet name="Detalle" sheetId="5" r:id="rId5"/>
    <sheet name="Detalle Contabilidad" sheetId="6" state="hidden" r:id="rId6"/>
    <sheet name="Rol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6" l="1"/>
  <c r="N27" i="6"/>
  <c r="M27" i="6"/>
  <c r="L27" i="6"/>
  <c r="K27" i="6"/>
  <c r="J27" i="6"/>
  <c r="I27" i="6"/>
  <c r="H27" i="6"/>
  <c r="G27" i="6"/>
  <c r="F27" i="6"/>
  <c r="E27" i="6"/>
  <c r="D27" i="6"/>
  <c r="C27" i="6"/>
  <c r="O8" i="6"/>
  <c r="N8" i="6"/>
  <c r="M8" i="6"/>
  <c r="L8" i="6"/>
  <c r="K8" i="6"/>
  <c r="J8" i="6"/>
  <c r="I8" i="6"/>
  <c r="H8" i="6"/>
  <c r="G8" i="6"/>
  <c r="F8" i="6"/>
  <c r="E8" i="6"/>
  <c r="D8" i="6"/>
  <c r="C8" i="6"/>
  <c r="N69" i="5"/>
  <c r="M69" i="5"/>
  <c r="L69" i="5"/>
  <c r="K69" i="5"/>
  <c r="J69" i="5"/>
  <c r="I69" i="5"/>
  <c r="H69" i="5"/>
  <c r="G69" i="5"/>
  <c r="F69" i="5"/>
  <c r="E69" i="5"/>
  <c r="D69" i="5"/>
  <c r="C69" i="5"/>
  <c r="N68" i="5"/>
  <c r="M68" i="5"/>
  <c r="L68" i="5"/>
  <c r="K68" i="5"/>
  <c r="J68" i="5"/>
  <c r="I68" i="5"/>
  <c r="H68" i="5"/>
  <c r="G68" i="5"/>
  <c r="F68" i="5"/>
  <c r="E68" i="5"/>
  <c r="D68" i="5"/>
  <c r="C68" i="5"/>
  <c r="N65" i="5"/>
  <c r="M65" i="5"/>
  <c r="L65" i="5"/>
  <c r="K65" i="5"/>
  <c r="J65" i="5"/>
  <c r="I65" i="5"/>
  <c r="H65" i="5"/>
  <c r="G65" i="5"/>
  <c r="F65" i="5"/>
  <c r="E65" i="5"/>
  <c r="D65" i="5"/>
  <c r="C65" i="5"/>
  <c r="N64" i="5"/>
  <c r="M64" i="5"/>
  <c r="L64" i="5"/>
  <c r="K64" i="5"/>
  <c r="J64" i="5"/>
  <c r="I64" i="5"/>
  <c r="H64" i="5"/>
  <c r="G64" i="5"/>
  <c r="F64" i="5"/>
  <c r="E64" i="5"/>
  <c r="D64" i="5"/>
  <c r="C64" i="5"/>
  <c r="N61" i="5"/>
  <c r="M61" i="5"/>
  <c r="L61" i="5"/>
  <c r="K61" i="5"/>
  <c r="J61" i="5"/>
  <c r="I61" i="5"/>
  <c r="H61" i="5"/>
  <c r="G61" i="5"/>
  <c r="F61" i="5"/>
  <c r="E61" i="5"/>
  <c r="D61" i="5"/>
  <c r="C61" i="5"/>
  <c r="N60" i="5"/>
  <c r="M60" i="5"/>
  <c r="L60" i="5"/>
  <c r="K60" i="5"/>
  <c r="J60" i="5"/>
  <c r="I60" i="5"/>
  <c r="H60" i="5"/>
  <c r="G60" i="5"/>
  <c r="F60" i="5"/>
  <c r="E60" i="5"/>
  <c r="D60" i="5"/>
  <c r="C60" i="5"/>
  <c r="N57" i="5"/>
  <c r="M57" i="5"/>
  <c r="L57" i="5"/>
  <c r="K57" i="5"/>
  <c r="J57" i="5"/>
  <c r="I57" i="5"/>
  <c r="H57" i="5"/>
  <c r="G57" i="5"/>
  <c r="F57" i="5"/>
  <c r="E57" i="5"/>
  <c r="D57" i="5"/>
  <c r="C57" i="5"/>
  <c r="N56" i="5"/>
  <c r="M56" i="5"/>
  <c r="L56" i="5"/>
  <c r="K56" i="5"/>
  <c r="J56" i="5"/>
  <c r="I56" i="5"/>
  <c r="H56" i="5"/>
  <c r="G56" i="5"/>
  <c r="F56" i="5"/>
  <c r="E56" i="5"/>
  <c r="D56" i="5"/>
  <c r="C56" i="5"/>
  <c r="N53" i="5"/>
  <c r="M53" i="5"/>
  <c r="L53" i="5"/>
  <c r="K53" i="5"/>
  <c r="J53" i="5"/>
  <c r="I53" i="5"/>
  <c r="H53" i="5"/>
  <c r="G53" i="5"/>
  <c r="F53" i="5"/>
  <c r="E53" i="5"/>
  <c r="D53" i="5"/>
  <c r="C53" i="5"/>
  <c r="N52" i="5"/>
  <c r="M52" i="5"/>
  <c r="L52" i="5"/>
  <c r="K52" i="5"/>
  <c r="J52" i="5"/>
  <c r="I52" i="5"/>
  <c r="H52" i="5"/>
  <c r="G52" i="5"/>
  <c r="F52" i="5"/>
  <c r="E52" i="5"/>
  <c r="D52" i="5"/>
  <c r="C52" i="5"/>
  <c r="N49" i="5"/>
  <c r="M49" i="5"/>
  <c r="L49" i="5"/>
  <c r="K49" i="5"/>
  <c r="J49" i="5"/>
  <c r="I49" i="5"/>
  <c r="H49" i="5"/>
  <c r="G49" i="5"/>
  <c r="F49" i="5"/>
  <c r="E49" i="5"/>
  <c r="D49" i="5"/>
  <c r="C49" i="5"/>
  <c r="N48" i="5"/>
  <c r="M48" i="5"/>
  <c r="L48" i="5"/>
  <c r="K48" i="5"/>
  <c r="J48" i="5"/>
  <c r="I48" i="5"/>
  <c r="H48" i="5"/>
  <c r="G48" i="5"/>
  <c r="F48" i="5"/>
  <c r="E48" i="5"/>
  <c r="D48" i="5"/>
  <c r="C48" i="5"/>
  <c r="N45" i="5"/>
  <c r="M45" i="5"/>
  <c r="L45" i="5"/>
  <c r="K45" i="5"/>
  <c r="J45" i="5"/>
  <c r="I45" i="5"/>
  <c r="H45" i="5"/>
  <c r="G45" i="5"/>
  <c r="F45" i="5"/>
  <c r="E45" i="5"/>
  <c r="D45" i="5"/>
  <c r="C45" i="5"/>
  <c r="N44" i="5"/>
  <c r="M44" i="5"/>
  <c r="L44" i="5"/>
  <c r="K44" i="5"/>
  <c r="J44" i="5"/>
  <c r="I44" i="5"/>
  <c r="H44" i="5"/>
  <c r="G44" i="5"/>
  <c r="F44" i="5"/>
  <c r="E44" i="5"/>
  <c r="D44" i="5"/>
  <c r="C44" i="5"/>
  <c r="N40" i="5"/>
  <c r="M40" i="5"/>
  <c r="L40" i="5"/>
  <c r="K40" i="5"/>
  <c r="J40" i="5"/>
  <c r="I40" i="5"/>
  <c r="H40" i="5"/>
  <c r="G40" i="5"/>
  <c r="F40" i="5"/>
  <c r="E40" i="5"/>
  <c r="D40" i="5"/>
  <c r="C40" i="5"/>
  <c r="N39" i="5"/>
  <c r="M39" i="5"/>
  <c r="L39" i="5"/>
  <c r="K39" i="5"/>
  <c r="J39" i="5"/>
  <c r="I39" i="5"/>
  <c r="H39" i="5"/>
  <c r="G39" i="5"/>
  <c r="F39" i="5"/>
  <c r="E39" i="5"/>
  <c r="D39" i="5"/>
  <c r="C39" i="5"/>
  <c r="N38" i="5"/>
  <c r="M38" i="5"/>
  <c r="L38" i="5"/>
  <c r="K38" i="5"/>
  <c r="J38" i="5"/>
  <c r="I38" i="5"/>
  <c r="H38" i="5"/>
  <c r="G38" i="5"/>
  <c r="F38" i="5"/>
  <c r="E38" i="5"/>
  <c r="D38" i="5"/>
  <c r="C38" i="5"/>
  <c r="M39" i="4"/>
  <c r="G19" i="4" s="1"/>
  <c r="L39" i="4"/>
  <c r="K39" i="4"/>
  <c r="J39" i="4"/>
  <c r="I39" i="4"/>
  <c r="E19" i="4" s="1"/>
  <c r="D39" i="4"/>
  <c r="C39" i="4"/>
  <c r="B39" i="4"/>
  <c r="F19" i="4"/>
  <c r="F20" i="4" s="1"/>
  <c r="G17" i="4"/>
  <c r="F17" i="4"/>
  <c r="E17" i="4"/>
  <c r="L15" i="3"/>
  <c r="G15" i="3"/>
  <c r="F15" i="3"/>
  <c r="E15" i="3"/>
  <c r="D15" i="3"/>
  <c r="C15" i="3"/>
  <c r="J14" i="3"/>
  <c r="N14" i="3" s="1"/>
  <c r="J13" i="3"/>
  <c r="N13" i="3" s="1"/>
  <c r="M12" i="3"/>
  <c r="J12" i="3"/>
  <c r="N12" i="3" s="1"/>
  <c r="M11" i="3"/>
  <c r="J11" i="3"/>
  <c r="I11" i="3"/>
  <c r="M10" i="3"/>
  <c r="J10" i="3"/>
  <c r="I10" i="3"/>
  <c r="I15" i="3" s="1"/>
  <c r="H10" i="3"/>
  <c r="N9" i="3"/>
  <c r="M9" i="3"/>
  <c r="J9" i="3"/>
  <c r="H9" i="3"/>
  <c r="H15" i="3" s="1"/>
  <c r="B14" i="2" s="1"/>
  <c r="N8" i="3"/>
  <c r="M8" i="3"/>
  <c r="J8" i="3"/>
  <c r="E25" i="2"/>
  <c r="H24" i="2"/>
  <c r="H25" i="2" s="1"/>
  <c r="E24" i="2"/>
  <c r="L23" i="2"/>
  <c r="K15" i="2"/>
  <c r="J14" i="2"/>
  <c r="I14" i="2"/>
  <c r="F14" i="2"/>
  <c r="D14" i="2"/>
  <c r="B13" i="2"/>
  <c r="G13" i="2" s="1"/>
  <c r="L13" i="2" s="1"/>
  <c r="J12" i="2"/>
  <c r="F12" i="2"/>
  <c r="G12" i="2"/>
  <c r="G11" i="2"/>
  <c r="L11" i="2" s="1"/>
  <c r="J10" i="2"/>
  <c r="J15" i="2" s="1"/>
  <c r="I10" i="2"/>
  <c r="I15" i="2" s="1"/>
  <c r="F10" i="2"/>
  <c r="F15" i="2" s="1"/>
  <c r="E10" i="2"/>
  <c r="E15" i="2" s="1"/>
  <c r="D10" i="2"/>
  <c r="C10" i="2"/>
  <c r="C15" i="2" s="1"/>
  <c r="B10" i="2"/>
  <c r="B15" i="2" s="1"/>
  <c r="E41" i="1"/>
  <c r="E37" i="1"/>
  <c r="E35" i="1"/>
  <c r="E34" i="1"/>
  <c r="E33" i="1"/>
  <c r="K28" i="1"/>
  <c r="H28" i="1"/>
  <c r="F28" i="1"/>
  <c r="E28" i="1"/>
  <c r="D28" i="1"/>
  <c r="G27" i="1"/>
  <c r="L27" i="1" s="1"/>
  <c r="G26" i="1"/>
  <c r="L25" i="1"/>
  <c r="G25" i="1"/>
  <c r="L24" i="1"/>
  <c r="G24" i="1"/>
  <c r="L23" i="1"/>
  <c r="G23" i="1"/>
  <c r="L22" i="1"/>
  <c r="G22" i="1"/>
  <c r="L21" i="1"/>
  <c r="G21" i="1"/>
  <c r="L20" i="1"/>
  <c r="G20" i="1"/>
  <c r="L19" i="1"/>
  <c r="G19" i="1"/>
  <c r="L18" i="1"/>
  <c r="G18" i="1"/>
  <c r="L17" i="1"/>
  <c r="G17" i="1"/>
  <c r="D41" i="1" s="1"/>
  <c r="G16" i="1"/>
  <c r="G15" i="1"/>
  <c r="G14" i="1"/>
  <c r="D37" i="1" s="1"/>
  <c r="L13" i="1"/>
  <c r="G13" i="1"/>
  <c r="D35" i="1" s="1"/>
  <c r="G12" i="1"/>
  <c r="D34" i="1" s="1"/>
  <c r="G11" i="1"/>
  <c r="D33" i="1" s="1"/>
  <c r="L11" i="1" l="1"/>
  <c r="L12" i="1"/>
  <c r="L14" i="1"/>
  <c r="E39" i="1"/>
  <c r="E42" i="1" s="1"/>
  <c r="M15" i="3"/>
  <c r="N10" i="3"/>
  <c r="J15" i="3"/>
  <c r="G10" i="2"/>
  <c r="L10" i="2" s="1"/>
  <c r="G14" i="2"/>
  <c r="L14" i="2" s="1"/>
  <c r="D15" i="2"/>
  <c r="N11" i="3"/>
  <c r="G20" i="4"/>
  <c r="O38" i="5"/>
  <c r="O39" i="5"/>
  <c r="O40" i="5"/>
  <c r="O44" i="5"/>
  <c r="B21" i="2" s="1"/>
  <c r="O45" i="5"/>
  <c r="B22" i="2" s="1"/>
  <c r="O48" i="5"/>
  <c r="C21" i="2" s="1"/>
  <c r="O49" i="5"/>
  <c r="C22" i="2" s="1"/>
  <c r="O52" i="5"/>
  <c r="D21" i="2" s="1"/>
  <c r="D24" i="2" s="1"/>
  <c r="D25" i="2" s="1"/>
  <c r="O53" i="5"/>
  <c r="D22" i="2" s="1"/>
  <c r="O56" i="5"/>
  <c r="F21" i="2" s="1"/>
  <c r="O57" i="5"/>
  <c r="F22" i="2" s="1"/>
  <c r="O60" i="5"/>
  <c r="I21" i="2" s="1"/>
  <c r="I24" i="2" s="1"/>
  <c r="I25" i="2" s="1"/>
  <c r="O61" i="5"/>
  <c r="I22" i="2" s="1"/>
  <c r="O64" i="5"/>
  <c r="J21" i="2" s="1"/>
  <c r="O65" i="5"/>
  <c r="J22" i="2" s="1"/>
  <c r="O68" i="5"/>
  <c r="O69" i="5"/>
  <c r="E20" i="4"/>
  <c r="B24" i="2"/>
  <c r="B25" i="2" s="1"/>
  <c r="N15" i="3"/>
  <c r="D39" i="1"/>
  <c r="D42" i="1" s="1"/>
  <c r="L15" i="2"/>
  <c r="G28" i="1"/>
  <c r="G15" i="2"/>
  <c r="L21" i="2" l="1"/>
  <c r="L28" i="1"/>
  <c r="J24" i="2"/>
  <c r="J25" i="2" s="1"/>
  <c r="F24" i="2"/>
  <c r="F25" i="2" s="1"/>
  <c r="C24" i="2"/>
  <c r="C25" i="2" s="1"/>
  <c r="L22" i="2"/>
  <c r="L24" i="2" s="1"/>
  <c r="L25" i="2" s="1"/>
</calcChain>
</file>

<file path=xl/sharedStrings.xml><?xml version="1.0" encoding="utf-8"?>
<sst xmlns="http://schemas.openxmlformats.org/spreadsheetml/2006/main" count="2164" uniqueCount="368">
  <si>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</si>
  <si>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</si>
  <si>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</si>
  <si>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</si>
  <si>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</si>
  <si>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</si>
  <si>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</si>
  <si>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</si>
  <si>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</si>
  <si>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</si>
  <si>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</si>
  <si>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</si>
  <si>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</si>
  <si>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</si>
  <si>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</si>
  <si>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Al 31 de Diciembre del 2020</t>
  </si>
  <si>
    <t>Código</t>
  </si>
  <si>
    <t>Cuenta</t>
  </si>
  <si>
    <t>Referencia</t>
  </si>
  <si>
    <t>Saldos contables al</t>
  </si>
  <si>
    <t>Movimiento</t>
  </si>
  <si>
    <t>Saldos auditados al</t>
  </si>
  <si>
    <t>Variaciones</t>
  </si>
  <si>
    <t>Débitos</t>
  </si>
  <si>
    <t>Créditos</t>
  </si>
  <si>
    <t>NUEVO</t>
  </si>
  <si>
    <t>Valor</t>
  </si>
  <si>
    <t>Beneficios Sociales por Pagar</t>
  </si>
  <si>
    <t>2.1.7.6.1</t>
  </si>
  <si>
    <t>Décimo Tercer Sueldo</t>
  </si>
  <si>
    <t>2.1.7.6.2</t>
  </si>
  <si>
    <t>Décimo Cuarto Sueldo</t>
  </si>
  <si>
    <t>2.1.7.6.3</t>
  </si>
  <si>
    <t>Vacaciones</t>
  </si>
  <si>
    <t>2.1.7.6.6</t>
  </si>
  <si>
    <t>Fondos de Reserva</t>
  </si>
  <si>
    <t>Otros pasivos corrientes</t>
  </si>
  <si>
    <t>2.1.7.6.4</t>
  </si>
  <si>
    <t>11.15% Aportes Patronales I.E.S.S</t>
  </si>
  <si>
    <t>2.1.7.6.5</t>
  </si>
  <si>
    <t>1% Secap – IECE</t>
  </si>
  <si>
    <t>2.1.7.6.9</t>
  </si>
  <si>
    <t>9.45% Aportes Individuales</t>
  </si>
  <si>
    <t>2.1.7.6.10</t>
  </si>
  <si>
    <t>Prestamos Quirografarios</t>
  </si>
  <si>
    <t>2.1.7.6.11</t>
  </si>
  <si>
    <t>Prestamos Hipotecarios</t>
  </si>
  <si>
    <t>2.1.7.6.12</t>
  </si>
  <si>
    <t>Extension conyugal IESS</t>
  </si>
  <si>
    <t>Nominas</t>
  </si>
  <si>
    <t>2.1.7.7.1</t>
  </si>
  <si>
    <t>Sueldo por pagar</t>
  </si>
  <si>
    <t>2.1.7.7.2</t>
  </si>
  <si>
    <t>Otros Haberes por pagar</t>
  </si>
  <si>
    <t>Total</t>
  </si>
  <si>
    <t>Saldo al</t>
  </si>
  <si>
    <t>Nota a los estados financieros:</t>
  </si>
  <si>
    <t>15% participación a Trabajadores</t>
  </si>
  <si>
    <t>Subtotal beneficios sociales por pagar</t>
  </si>
  <si>
    <t>+ Obligaciones por pagar IESS</t>
  </si>
  <si>
    <t>Total Otros pasivos corrientes</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</si>
  <si>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</si>
  <si>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</si>
  <si>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</si>
  <si>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</si>
  <si>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</si>
  <si>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</si>
  <si>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Conclusiones (A ser completado por el Auditor a cargo del compromiso):</t>
  </si>
  <si>
    <t>Al 31 de diciembre del 2020</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</si>
  <si>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</si>
  <si>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</si>
  <si>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</si>
  <si>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</si>
  <si>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</si>
  <si>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</si>
  <si>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</si>
  <si>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</si>
  <si>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</si>
  <si>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</si>
  <si>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</si>
  <si>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</si>
  <si>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</si>
  <si>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</si>
  <si>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</si>
  <si>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Provisiones (creditos)</t>
  </si>
  <si>
    <t>Otros Ajustess</t>
  </si>
  <si>
    <t>Pagos (debitos)</t>
  </si>
  <si>
    <t>Pagos de Liquidación de personal</t>
  </si>
  <si>
    <t>Saldo final (12/31/2020)</t>
  </si>
  <si>
    <t>CONCILIACION DEL GASTO TOTAL DE SUELDOS Y BENEFICIOS CON COSTOS Y GASTOS OPERACIONALES:</t>
  </si>
  <si>
    <t>Gasto registrado como:</t>
  </si>
  <si>
    <t>SUMAN</t>
  </si>
  <si>
    <t>…Costo de ventas</t>
  </si>
  <si>
    <t>…Gastos operacionales</t>
  </si>
  <si>
    <t>…15% PT</t>
  </si>
  <si>
    <t>Diferencia</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</si>
  <si>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</si>
  <si>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</si>
  <si>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</si>
  <si>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</si>
  <si>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Titular</t>
  </si>
  <si>
    <t>Fecha</t>
  </si>
  <si>
    <t>Bonificacion 25%</t>
  </si>
  <si>
    <t>Remuneracion Pendiente</t>
  </si>
  <si>
    <t>Decimo Tercer Sueldo</t>
  </si>
  <si>
    <t>Decimo cuarto Sueldo</t>
  </si>
  <si>
    <t>Otros Ingresos</t>
  </si>
  <si>
    <t>Aporte al IESS</t>
  </si>
  <si>
    <t>Otros descuentos</t>
  </si>
  <si>
    <t>Edimar Vargas</t>
  </si>
  <si>
    <t>30 de abril del 2020</t>
  </si>
  <si>
    <t>Jaime Tomala</t>
  </si>
  <si>
    <t>1 abril del 2020</t>
  </si>
  <si>
    <t>Juan Carlos Leon</t>
  </si>
  <si>
    <t>Ximena castro</t>
  </si>
  <si>
    <t>Manuel Chenche</t>
  </si>
  <si>
    <t>Sara Escobar</t>
  </si>
  <si>
    <t>4 de Diciembre del 2020</t>
  </si>
  <si>
    <t>AUDITORIA DE NOMINA Y BENEFICIOS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</si>
  <si>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</si>
  <si>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</si>
  <si>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</si>
  <si>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</si>
  <si>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</si>
  <si>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</si>
  <si>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</si>
  <si>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</si>
  <si>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</si>
  <si>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</si>
  <si>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</si>
  <si>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</si>
  <si>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</si>
  <si>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</si>
  <si>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</si>
  <si>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</si>
  <si>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</si>
  <si>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</si>
  <si>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</si>
  <si>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</si>
  <si>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</si>
  <si>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</si>
  <si>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</si>
  <si>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</si>
  <si>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</si>
  <si>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</si>
  <si>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</si>
  <si>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</si>
  <si>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</si>
  <si>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</si>
  <si>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</si>
  <si>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</si>
  <si>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</si>
  <si>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</si>
  <si>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</si>
  <si>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</si>
  <si>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</si>
  <si>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</si>
  <si>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</si>
  <si>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</si>
  <si>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</si>
  <si>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</si>
  <si>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</si>
  <si>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</si>
  <si>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</si>
  <si>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</si>
  <si>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</si>
  <si>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</si>
  <si>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</si>
  <si>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</si>
  <si>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</si>
  <si>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</si>
  <si>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</si>
  <si>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</si>
  <si>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</si>
  <si>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</si>
  <si>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</si>
  <si>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</si>
  <si>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</si>
  <si>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</si>
  <si>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</si>
  <si>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</si>
  <si>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</si>
  <si>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5.1.2.12</t>
  </si>
  <si>
    <t>Costo de Personal Supervision</t>
  </si>
  <si>
    <t>5.1.3.1</t>
  </si>
  <si>
    <t>5.1.3.2</t>
  </si>
  <si>
    <t>5.1.3.3</t>
  </si>
  <si>
    <t>5.1.3.4</t>
  </si>
  <si>
    <t>5.1.3.6</t>
  </si>
  <si>
    <t>5.1.3.12</t>
  </si>
  <si>
    <t>5.2.1.2</t>
  </si>
  <si>
    <t>Administrativos</t>
  </si>
  <si>
    <t>5.2.1.2.1</t>
  </si>
  <si>
    <t>5.2.1.2.2</t>
  </si>
  <si>
    <t>5.2.1.2.3</t>
  </si>
  <si>
    <t>5.2.1.2.4</t>
  </si>
  <si>
    <t>5.2.1.2.5</t>
  </si>
  <si>
    <t>5.2.1.2.6</t>
  </si>
  <si>
    <t>5.2.1.2.7</t>
  </si>
  <si>
    <t>Lunch, Refrigerio</t>
  </si>
  <si>
    <t>5.2.1.2.8</t>
  </si>
  <si>
    <t>Movilización</t>
  </si>
  <si>
    <t>5.2.1.2.9</t>
  </si>
  <si>
    <t>Aportes</t>
  </si>
  <si>
    <t>Costo</t>
  </si>
  <si>
    <t>Gasto</t>
  </si>
  <si>
    <t>Otros Gastos Personales</t>
  </si>
  <si>
    <t>Valores</t>
  </si>
  <si>
    <t>ENERO</t>
  </si>
  <si>
    <t>FEBRERO</t>
  </si>
  <si>
    <t>MARZO</t>
  </si>
  <si>
    <t>ABRIL</t>
  </si>
  <si>
    <t>MAYO</t>
  </si>
  <si>
    <t>JUNIO</t>
  </si>
  <si>
    <t>JULIO</t>
  </si>
  <si>
    <t>AGOSTO</t>
  </si>
  <si>
    <t>SEPTIEMBRE</t>
  </si>
  <si>
    <t>OCTUBRE</t>
  </si>
  <si>
    <t>NOVIEMBRE</t>
  </si>
  <si>
    <t>DICIEMBRE</t>
  </si>
  <si>
    <t>Total general</t>
  </si>
  <si>
    <t>Suma de FONDOS DE RESERVA</t>
  </si>
  <si>
    <t>Suma de FONDOS RESERVA</t>
  </si>
  <si>
    <t>Suma de OTROS</t>
  </si>
  <si>
    <t>SUELDO</t>
  </si>
  <si>
    <t>Suma de TRANSPORTE</t>
  </si>
  <si>
    <t>Suma de Total Ingresos</t>
  </si>
  <si>
    <t>Suma de 3.41% EXT. CONYUGAL</t>
  </si>
  <si>
    <t>Suma de 9.45% IESS</t>
  </si>
  <si>
    <t>Suma de AUSENCIA</t>
  </si>
  <si>
    <t>Suma de HIPOTECARIO</t>
  </si>
  <si>
    <t>Suma de IMP. RENTA</t>
  </si>
  <si>
    <t>Suma de PRESTAMO</t>
  </si>
  <si>
    <t>Suma de QUIROGRAFARIO</t>
  </si>
  <si>
    <t>Suma de REDUCCION JORNADA LABORAL</t>
  </si>
  <si>
    <t>Suma de Anticipo 1ra. Quincena</t>
  </si>
  <si>
    <t>Suma de Total Egresos</t>
  </si>
  <si>
    <t>Suma de Total a recibir</t>
  </si>
  <si>
    <t>Suma de Aportes Patronales</t>
  </si>
  <si>
    <t>Suma de Secap 1%</t>
  </si>
  <si>
    <t>Suma de Fondos de reserva2</t>
  </si>
  <si>
    <t>Aporte Patronal al IESS</t>
  </si>
  <si>
    <t>Mes</t>
  </si>
  <si>
    <t>Número</t>
  </si>
  <si>
    <t>Cédula</t>
  </si>
  <si>
    <t>Empleado</t>
  </si>
  <si>
    <t>Departamento</t>
  </si>
  <si>
    <t>Cargo</t>
  </si>
  <si>
    <t>Provincia</t>
  </si>
  <si>
    <t>Ciudad</t>
  </si>
  <si>
    <t>Fecha de registro</t>
  </si>
  <si>
    <t>Fecha de inscripcion al IESS</t>
  </si>
  <si>
    <t>Cargas personales</t>
  </si>
  <si>
    <t>Días Trabajados</t>
  </si>
  <si>
    <t>FONDOS DE RESERVA</t>
  </si>
  <si>
    <t>FONDOS RESERVA</t>
  </si>
  <si>
    <t>OTROS</t>
  </si>
  <si>
    <t>TRANSPORTE</t>
  </si>
  <si>
    <t>Total Ingresos</t>
  </si>
  <si>
    <t>3.41% EXT. CONYUGAL</t>
  </si>
  <si>
    <t>9.45% IESS</t>
  </si>
  <si>
    <t>AUSENCIA</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</si>
  <si>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</si>
  <si>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</si>
  <si>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</si>
  <si>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</si>
  <si>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</si>
  <si>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</si>
  <si>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</si>
  <si>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</si>
  <si>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</si>
  <si>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</si>
  <si>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</si>
  <si>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</si>
  <si>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Aportes Patronales</t>
  </si>
  <si>
    <t>Secap 1%</t>
  </si>
  <si>
    <t>Fondos de reserva</t>
  </si>
  <si>
    <t>Centro de Costo</t>
  </si>
  <si>
    <t>Nota</t>
  </si>
  <si>
    <t>0908955701</t>
  </si>
  <si>
    <t>CASAL RIZZO MARIA DOLORES</t>
  </si>
  <si>
    <t>Administración</t>
  </si>
  <si>
    <t>Gerente General</t>
  </si>
  <si>
    <t>2006-01-01</t>
  </si>
  <si>
    <t>30</t>
  </si>
  <si>
    <t>TRANSFERENCIA</t>
  </si>
  <si>
    <t>0030665314</t>
  </si>
  <si>
    <t>AHORRO</t>
  </si>
  <si>
    <t>BANCO BOLIVARIANO</t>
  </si>
  <si>
    <t>PRESIDENTE</t>
  </si>
  <si>
    <t>0913437919</t>
  </si>
  <si>
    <t>DIEGO PAZMIÑO H.</t>
  </si>
  <si>
    <t>Cuentas</t>
  </si>
  <si>
    <t>Director de Cuentas</t>
  </si>
  <si>
    <t>2011-05-16</t>
  </si>
  <si>
    <t>0035027261</t>
  </si>
  <si>
    <t>CORRIENTE</t>
  </si>
  <si>
    <t>6104276834</t>
  </si>
  <si>
    <t>EDIMAR ALFONSINA VARGAS LANDOLFI</t>
  </si>
  <si>
    <t>Coordinador de Cuentas</t>
  </si>
  <si>
    <t>2019-07-08</t>
  </si>
  <si>
    <t>0924114754</t>
  </si>
  <si>
    <t>ENRIQUE GABRIEL TANDAZO VIÑAN</t>
  </si>
  <si>
    <t>Contador</t>
  </si>
  <si>
    <t>2007-11-16</t>
  </si>
  <si>
    <t>1</t>
  </si>
  <si>
    <t>0031221105</t>
  </si>
  <si>
    <t>0922310958</t>
  </si>
  <si>
    <t>GABRIELA VANESSA SELLAN ALMEIDA</t>
  </si>
  <si>
    <t>Conserje</t>
  </si>
  <si>
    <t>2011-04-18</t>
  </si>
  <si>
    <t>2</t>
  </si>
  <si>
    <t>0031220181</t>
  </si>
  <si>
    <t>0914434030</t>
  </si>
  <si>
    <t>GUILLERMO ANTONIO GUARANDA TUMBACO</t>
  </si>
  <si>
    <t>Supervisión</t>
  </si>
  <si>
    <t>Supervisor</t>
  </si>
  <si>
    <t>0851045355</t>
  </si>
  <si>
    <t>0907776249</t>
  </si>
  <si>
    <t>JAIME ANTONIO TOMALA MURILLO</t>
  </si>
  <si>
    <t>Chofer</t>
  </si>
  <si>
    <t>2015-04-01</t>
  </si>
  <si>
    <t>0031310563</t>
  </si>
  <si>
    <t>0917329831</t>
  </si>
  <si>
    <t>JUAN CARLOS LEON YCAZA</t>
  </si>
  <si>
    <t>Diseño</t>
  </si>
  <si>
    <t>Diseñador Gráfico</t>
  </si>
  <si>
    <t>2013-01-01</t>
  </si>
  <si>
    <t>3</t>
  </si>
  <si>
    <t>0031263895</t>
  </si>
  <si>
    <t>0916641418</t>
  </si>
  <si>
    <t>LESTHER OSWALDO DROUET LOOR</t>
  </si>
  <si>
    <t>2011-02-15</t>
  </si>
  <si>
    <t>4</t>
  </si>
  <si>
    <t>0035031196</t>
  </si>
  <si>
    <t>0915280507</t>
  </si>
  <si>
    <t>MANUEL DARIO CHENCHE RODRIGUEZ</t>
  </si>
  <si>
    <t>Guardian</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</si>
  <si>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</si>
  <si>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</si>
  <si>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</si>
  <si>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</si>
  <si>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</si>
  <si>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</si>
  <si>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</si>
  <si>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</si>
  <si>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</si>
  <si>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</si>
  <si>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</si>
  <si>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</si>
  <si>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</si>
  <si>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</si>
  <si>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</si>
  <si>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</si>
  <si>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</si>
  <si>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</si>
  <si>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</si>
  <si>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</si>
  <si>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</si>
  <si>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</si>
  <si>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</si>
  <si>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</si>
  <si>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</si>
  <si>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</si>
  <si>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Recepcionista</t>
  </si>
  <si>
    <t>1987-11-24</t>
  </si>
  <si>
    <t>0031222377</t>
  </si>
  <si>
    <t>RECEPCIONISTA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</si>
</sst>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 %"/>
    <numFmt numFmtId="165" formatCode="dd/mm/yyyy"/>
    <numFmt numFmtId="166" formatCode="dd\-mmm\-yy"/>
    <numFmt numFmtId="167" formatCode="_ \$* #,##0.00_ ;_ \$* \-#,##0.00_ ;_ \$* \-??_ ;_ @_ "/>
    <numFmt numFmtId="168" formatCode="#,##0\ ;\(#,##0\);\-#\ ;@\ "/>
    <numFmt numFmtId="169" formatCode="_ * #,##0.00_ ;_ * \-#,##0.00_ ;_ * \-??_ ;_ @_ "/>
    <numFmt numFmtId="170" formatCode="_ * #,##0_ ;_ * \-#,##0_ ;_ * \-??_ ;_ @_ "/>
    <numFmt numFmtId="171" formatCode="#,##0\ ;\(#,##0\)"/>
    <numFmt numFmtId="172" formatCode="0\ %"/>
  </numFmts>
  <fonts count="39">
    <font>
      <sz val="11"/>
      <color rgb="FF000000"/>
      <name val="Arial"/>
      <charset val="1"/>
    </font>
    <font>
      <sz val="10"/>
      <color rgb="FFFFFFFF"/>
      <name val="Arial"/>
      <family val="2"/>
      <charset val="1"/>
    </font>
    <font>
      <b/>
      <sz val="10"/>
      <color rgb="FF000000"/>
      <name val="Arial"/>
      <family val="2"/>
      <charset val="1"/>
    </font>
    <font>
      <sz val="10"/>
      <color rgb="FFCC0000"/>
      <name val="Arial"/>
      <family val="2"/>
      <charset val="1"/>
    </font>
    <font>
      <sz val="11"/>
      <color rgb="FF9C0006"/>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b/>
      <sz val="24"/>
      <color rgb="FF000000"/>
      <name val="Arial"/>
      <family val="2"/>
      <charset val="1"/>
    </font>
    <font>
      <sz val="18"/>
      <color rgb="FF000000"/>
      <name val="Arial"/>
      <family val="2"/>
      <charset val="1"/>
    </font>
    <font>
      <sz val="12"/>
      <color rgb="FF000000"/>
      <name val="Arial"/>
      <family val="2"/>
      <charset val="1"/>
    </font>
    <font>
      <u/>
      <sz val="10"/>
      <color rgb="FF0000EE"/>
      <name val="Arial"/>
      <family val="2"/>
      <charset val="1"/>
    </font>
    <font>
      <sz val="10"/>
      <color rgb="FF333333"/>
      <name val="Arial"/>
      <family val="2"/>
      <charset val="1"/>
    </font>
    <font>
      <sz val="11"/>
      <color rgb="FF000000"/>
      <name val="Arial"/>
      <family val="2"/>
      <charset val="1"/>
    </font>
    <font>
      <sz val="10"/>
      <color rgb="FF000000"/>
      <name val="Arial"/>
      <family val="2"/>
      <charset val="1"/>
    </font>
    <font>
      <b/>
      <sz val="16"/>
      <color rgb="FFFF0000"/>
      <name val="Arial"/>
      <family val="2"/>
      <charset val="1"/>
    </font>
    <font>
      <b/>
      <u/>
      <sz val="10"/>
      <color rgb="FF000000"/>
      <name val="Arial"/>
      <family val="2"/>
      <charset val="1"/>
    </font>
    <font>
      <b/>
      <sz val="10"/>
      <color rgb="FFFF0000"/>
      <name val="Arial"/>
      <family val="2"/>
      <charset val="1"/>
    </font>
    <font>
      <b/>
      <sz val="10"/>
      <color rgb="FF000000"/>
      <name val="Arial1"/>
      <charset val="1"/>
    </font>
    <font>
      <sz val="11"/>
      <color rgb="FF000000"/>
      <name val="Calibri"/>
      <family val="2"/>
      <charset val="1"/>
    </font>
    <font>
      <sz val="11"/>
      <name val="Arial"/>
      <family val="2"/>
      <charset val="1"/>
    </font>
    <font>
      <sz val="9"/>
      <color rgb="FF000000"/>
      <name val="Arial  "/>
      <charset val="1"/>
    </font>
    <font>
      <sz val="8"/>
      <color rgb="FF000000"/>
      <name val="Calibri"/>
      <family val="2"/>
      <charset val="1"/>
    </font>
    <font>
      <sz val="10"/>
      <color rgb="FF000000"/>
      <name val="Calibri"/>
      <family val="2"/>
      <charset val="1"/>
    </font>
    <font>
      <sz val="10"/>
      <color rgb="FF000000"/>
      <name val="Arial  "/>
      <charset val="1"/>
    </font>
    <font>
      <b/>
      <sz val="11"/>
      <color rgb="FF000000"/>
      <name val="Calibri"/>
      <family val="2"/>
      <charset val="1"/>
    </font>
    <font>
      <sz val="10"/>
      <color rgb="FFC9211E"/>
      <name val="Arial  "/>
      <charset val="1"/>
    </font>
    <font>
      <sz val="8"/>
      <name val="Arial"/>
      <family val="2"/>
      <charset val="1"/>
    </font>
    <font>
      <sz val="18"/>
      <color rgb="FFC9211E"/>
      <name val="D050000L"/>
      <charset val="1"/>
    </font>
    <font>
      <sz val="18"/>
      <color rgb="FFC9211E"/>
      <name val="Calibri"/>
      <family val="2"/>
      <charset val="1"/>
    </font>
    <font>
      <b/>
      <sz val="10"/>
      <name val="Century Gothic"/>
      <family val="2"/>
      <charset val="1"/>
    </font>
    <font>
      <sz val="10"/>
      <name val="Century Gothic"/>
      <family val="2"/>
      <charset val="1"/>
    </font>
    <font>
      <sz val="11"/>
      <color rgb="FFFF0000"/>
      <name val="Arial"/>
      <family val="2"/>
      <charset val="1"/>
    </font>
    <font>
      <b/>
      <sz val="11"/>
      <color rgb="FF000000"/>
      <name val="Arial"/>
      <family val="2"/>
      <charset val="1"/>
    </font>
    <font>
      <b/>
      <sz val="10"/>
      <name val="Verdana"/>
      <charset val="1"/>
    </font>
    <font>
      <sz val="10"/>
      <name val="Verdana"/>
      <charset val="1"/>
    </font>
    <font>
      <sz val="10"/>
      <name val="Arial"/>
      <charset val="1"/>
    </font>
    <font>
      <b/>
      <sz val="10"/>
      <name val="Century Gothic"/>
      <family val="2"/>
    </font>
    <font>
      <sz val="10"/>
      <name val="Century Gothic"/>
      <family val="2"/>
    </font>
  </fonts>
  <fills count="16">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DBDBDB"/>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DBDBDB"/>
        <bgColor rgb="FFDDDDDD"/>
      </patternFill>
    </fill>
  </fills>
  <borders count="40">
    <border>
      <left/>
      <right/>
      <top/>
      <bottom/>
      <diagonal/>
    </border>
    <border>
      <left style="thin">
        <color rgb="FF808080"/>
      </left>
      <right style="thin">
        <color rgb="FF808080"/>
      </right>
      <top style="thin">
        <color rgb="FF808080"/>
      </top>
      <bottom style="thin">
        <color rgb="FF80808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diagonal/>
    </border>
    <border>
      <left style="thin">
        <color auto="1"/>
      </left>
      <right/>
      <top/>
      <bottom style="double">
        <color auto="1"/>
      </bottom>
      <diagonal/>
    </border>
    <border>
      <left style="thin">
        <color auto="1"/>
      </left>
      <right/>
      <top/>
      <bottom style="thin">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hair">
        <color auto="1"/>
      </left>
      <right style="hair">
        <color auto="1"/>
      </right>
      <top style="hair">
        <color auto="1"/>
      </top>
      <bottom/>
      <diagonal/>
    </border>
    <border>
      <left style="medium">
        <color auto="1"/>
      </left>
      <right/>
      <top/>
      <bottom/>
      <diagonal/>
    </border>
    <border>
      <left style="hair">
        <color auto="1"/>
      </left>
      <right style="hair">
        <color auto="1"/>
      </right>
      <top/>
      <bottom style="hair">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style="thin">
        <color auto="1"/>
      </top>
      <bottom/>
      <diagonal/>
    </border>
    <border>
      <left/>
      <right/>
      <top style="thin">
        <color auto="1"/>
      </top>
      <bottom style="thin">
        <color auto="1"/>
      </bottom>
      <diagonal/>
    </border>
    <border>
      <left/>
      <right style="thin">
        <color auto="1"/>
      </right>
      <top/>
      <bottom style="thin">
        <color auto="1"/>
      </bottom>
      <diagonal/>
    </border>
  </borders>
  <cellStyleXfs count="21">
    <xf numFmtId="0" fontId="0" fillId="0" borderId="0"/>
    <xf numFmtId="169" fontId="13" fillId="0" borderId="0" applyBorder="0" applyProtection="0"/>
    <xf numFmtId="167" fontId="13"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13" fillId="0" borderId="0" applyBorder="0" applyProtection="0"/>
    <xf numFmtId="0" fontId="13" fillId="0" borderId="0" applyBorder="0" applyProtection="0"/>
    <xf numFmtId="0" fontId="3" fillId="0" borderId="0" applyBorder="0" applyProtection="0"/>
    <xf numFmtId="172" fontId="19" fillId="0" borderId="0" applyBorder="0" applyProtection="0"/>
  </cellStyleXfs>
  <cellXfs count="235">
    <xf numFmtId="0" fontId="0" fillId="0" borderId="0" xfId="0"/>
    <xf numFmtId="0" fontId="14" fillId="0" borderId="0" xfId="0" applyFont="1"/>
    <xf numFmtId="49" fontId="2" fillId="10" borderId="2" xfId="0" applyNumberFormat="1" applyFont="1" applyFill="1" applyBorder="1" applyAlignment="1">
      <alignment horizontal="left" vertical="center"/>
    </xf>
    <xf numFmtId="0" fontId="2" fillId="10" borderId="2" xfId="0" applyFont="1" applyFill="1" applyBorder="1" applyAlignment="1">
      <alignment vertical="center"/>
    </xf>
    <xf numFmtId="0" fontId="14" fillId="10" borderId="0" xfId="0" applyFont="1" applyFill="1" applyAlignment="1">
      <alignment vertical="center"/>
    </xf>
    <xf numFmtId="0" fontId="14" fillId="10" borderId="0" xfId="0" applyFont="1" applyFill="1"/>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2" fillId="10" borderId="3" xfId="0" applyFont="1" applyFill="1" applyBorder="1" applyAlignment="1">
      <alignment horizontal="center" vertical="center" wrapText="1"/>
    </xf>
    <xf numFmtId="166" fontId="2" fillId="10" borderId="3" xfId="0" applyNumberFormat="1" applyFont="1" applyFill="1" applyBorder="1" applyAlignment="1">
      <alignment horizontal="center" vertical="center"/>
    </xf>
    <xf numFmtId="166" fontId="2" fillId="10" borderId="4" xfId="0" applyNumberFormat="1" applyFont="1" applyFill="1" applyBorder="1" applyAlignment="1">
      <alignment horizontal="center" vertical="center"/>
    </xf>
    <xf numFmtId="49" fontId="14" fillId="0" borderId="5" xfId="0" applyNumberFormat="1" applyFont="1" applyBorder="1" applyAlignment="1" applyProtection="1"/>
    <xf numFmtId="49" fontId="16" fillId="0" borderId="0" xfId="0" applyNumberFormat="1" applyFont="1" applyAlignment="1" applyProtection="1">
      <alignment horizontal="left"/>
    </xf>
    <xf numFmtId="0" fontId="14" fillId="0" borderId="6" xfId="2" applyNumberFormat="1" applyFont="1" applyBorder="1" applyAlignment="1" applyProtection="1">
      <alignment horizontal="center" vertical="center"/>
    </xf>
    <xf numFmtId="0" fontId="14" fillId="0" borderId="7" xfId="2" applyNumberFormat="1" applyFont="1" applyBorder="1" applyAlignment="1" applyProtection="1">
      <alignment horizontal="center" vertical="center"/>
    </xf>
    <xf numFmtId="0" fontId="14" fillId="0" borderId="8" xfId="2" applyNumberFormat="1" applyFont="1" applyBorder="1" applyAlignment="1" applyProtection="1">
      <alignment horizontal="center" vertical="center"/>
    </xf>
    <xf numFmtId="0" fontId="14" fillId="0" borderId="4" xfId="2" applyNumberFormat="1" applyFont="1" applyBorder="1" applyAlignment="1" applyProtection="1">
      <alignment horizontal="center" vertical="center"/>
    </xf>
    <xf numFmtId="168" fontId="14" fillId="0" borderId="0" xfId="0" applyNumberFormat="1" applyFont="1" applyBorder="1" applyAlignment="1" applyProtection="1">
      <alignment horizontal="left" vertical="center"/>
    </xf>
    <xf numFmtId="168" fontId="14" fillId="0" borderId="6" xfId="0" applyNumberFormat="1" applyFont="1" applyBorder="1" applyAlignment="1" applyProtection="1">
      <alignment horizontal="center" vertical="center"/>
    </xf>
    <xf numFmtId="170" fontId="14" fillId="0" borderId="8" xfId="1" applyNumberFormat="1" applyFont="1" applyBorder="1" applyAlignment="1" applyProtection="1">
      <alignment horizontal="right"/>
    </xf>
    <xf numFmtId="171" fontId="14" fillId="0" borderId="6" xfId="1" applyNumberFormat="1" applyFont="1" applyBorder="1" applyAlignment="1" applyProtection="1">
      <alignment horizontal="right" vertical="center"/>
    </xf>
    <xf numFmtId="49" fontId="2" fillId="10" borderId="5" xfId="0" applyNumberFormat="1" applyFont="1" applyFill="1" applyBorder="1" applyAlignment="1" applyProtection="1">
      <alignment horizontal="left"/>
    </xf>
    <xf numFmtId="0" fontId="16" fillId="10" borderId="7" xfId="0" applyFont="1" applyFill="1" applyBorder="1" applyAlignment="1" applyProtection="1">
      <alignment horizontal="left"/>
    </xf>
    <xf numFmtId="170" fontId="14" fillId="10" borderId="6" xfId="1" applyNumberFormat="1" applyFont="1" applyFill="1" applyBorder="1" applyAlignment="1" applyProtection="1">
      <alignment horizontal="right" vertical="center"/>
    </xf>
    <xf numFmtId="170" fontId="14" fillId="10" borderId="7" xfId="1" applyNumberFormat="1" applyFont="1" applyFill="1" applyBorder="1" applyAlignment="1" applyProtection="1">
      <alignment horizontal="right" vertical="center"/>
    </xf>
    <xf numFmtId="170" fontId="14" fillId="10" borderId="8" xfId="1" applyNumberFormat="1" applyFont="1" applyFill="1" applyBorder="1" applyAlignment="1" applyProtection="1">
      <alignment horizontal="right" vertical="center"/>
    </xf>
    <xf numFmtId="170" fontId="14" fillId="0" borderId="6" xfId="1" applyNumberFormat="1" applyFont="1" applyBorder="1" applyAlignment="1" applyProtection="1">
      <alignment horizontal="right" vertical="center"/>
    </xf>
    <xf numFmtId="168" fontId="14" fillId="10" borderId="7" xfId="0" applyNumberFormat="1" applyFont="1" applyFill="1" applyBorder="1" applyAlignment="1" applyProtection="1">
      <alignment horizontal="left" vertical="center"/>
    </xf>
    <xf numFmtId="171" fontId="17" fillId="0" borderId="6" xfId="1" applyNumberFormat="1" applyFont="1" applyBorder="1" applyAlignment="1" applyProtection="1">
      <alignment horizontal="right" vertical="center"/>
    </xf>
    <xf numFmtId="49" fontId="14" fillId="10" borderId="5" xfId="0" applyNumberFormat="1" applyFont="1" applyFill="1" applyBorder="1" applyAlignment="1" applyProtection="1">
      <alignment horizontal="left"/>
    </xf>
    <xf numFmtId="0" fontId="14" fillId="10" borderId="6" xfId="0" applyFont="1" applyFill="1" applyBorder="1" applyAlignment="1" applyProtection="1"/>
    <xf numFmtId="0" fontId="14" fillId="10" borderId="7" xfId="0" applyFont="1" applyFill="1" applyBorder="1" applyAlignment="1" applyProtection="1">
      <alignment horizontal="left"/>
    </xf>
    <xf numFmtId="49" fontId="14" fillId="10" borderId="7" xfId="0" applyNumberFormat="1" applyFont="1" applyFill="1" applyBorder="1" applyAlignment="1" applyProtection="1">
      <alignment horizontal="left"/>
    </xf>
    <xf numFmtId="170" fontId="14" fillId="10" borderId="6" xfId="1" applyNumberFormat="1" applyFont="1" applyFill="1" applyBorder="1" applyAlignment="1" applyProtection="1">
      <alignment horizontal="right" vertical="top"/>
      <protection locked="0"/>
    </xf>
    <xf numFmtId="0" fontId="14" fillId="11" borderId="6" xfId="0" applyFont="1" applyFill="1" applyBorder="1" applyAlignment="1" applyProtection="1"/>
    <xf numFmtId="0" fontId="14" fillId="11" borderId="6" xfId="2" applyNumberFormat="1" applyFont="1" applyFill="1" applyBorder="1" applyAlignment="1" applyProtection="1">
      <alignment horizontal="center" vertical="center"/>
    </xf>
    <xf numFmtId="170" fontId="14" fillId="11" borderId="6" xfId="1" applyNumberFormat="1" applyFont="1" applyFill="1" applyBorder="1" applyAlignment="1" applyProtection="1">
      <alignment horizontal="right" vertical="center"/>
    </xf>
    <xf numFmtId="170" fontId="14" fillId="11" borderId="7" xfId="1" applyNumberFormat="1" applyFont="1" applyFill="1" applyBorder="1" applyAlignment="1" applyProtection="1">
      <alignment horizontal="right" vertical="center"/>
    </xf>
    <xf numFmtId="170" fontId="14" fillId="11" borderId="8" xfId="1" applyNumberFormat="1" applyFont="1" applyFill="1" applyBorder="1" applyAlignment="1" applyProtection="1">
      <alignment horizontal="right" vertical="center"/>
    </xf>
    <xf numFmtId="168" fontId="14" fillId="10" borderId="0" xfId="0" applyNumberFormat="1" applyFont="1" applyFill="1" applyBorder="1" applyAlignment="1" applyProtection="1">
      <alignment horizontal="left" vertical="center"/>
    </xf>
    <xf numFmtId="168" fontId="14" fillId="10" borderId="6" xfId="0" applyNumberFormat="1" applyFont="1" applyFill="1" applyBorder="1" applyAlignment="1" applyProtection="1">
      <alignment horizontal="left" vertical="center"/>
    </xf>
    <xf numFmtId="0" fontId="14" fillId="10" borderId="0" xfId="0" applyFont="1" applyFill="1" applyAlignment="1" applyProtection="1"/>
    <xf numFmtId="170" fontId="14" fillId="10" borderId="6" xfId="1" applyNumberFormat="1" applyFont="1" applyFill="1" applyBorder="1" applyAlignment="1" applyProtection="1">
      <alignment horizontal="right"/>
    </xf>
    <xf numFmtId="0" fontId="2" fillId="10" borderId="0" xfId="0" applyFont="1" applyFill="1" applyAlignment="1" applyProtection="1"/>
    <xf numFmtId="0" fontId="2" fillId="10" borderId="0" xfId="0" applyFont="1" applyFill="1" applyAlignment="1">
      <alignment vertical="center"/>
    </xf>
    <xf numFmtId="49" fontId="14" fillId="10" borderId="6" xfId="0" applyNumberFormat="1" applyFont="1" applyFill="1" applyBorder="1" applyAlignment="1" applyProtection="1"/>
    <xf numFmtId="0" fontId="14" fillId="10" borderId="7" xfId="0" applyFont="1" applyFill="1" applyBorder="1" applyAlignment="1" applyProtection="1"/>
    <xf numFmtId="170" fontId="14" fillId="10" borderId="7" xfId="1" applyNumberFormat="1" applyFont="1" applyFill="1" applyBorder="1" applyAlignment="1" applyProtection="1">
      <alignment horizontal="right" vertical="top"/>
      <protection locked="0"/>
    </xf>
    <xf numFmtId="170" fontId="14" fillId="10" borderId="7" xfId="1" applyNumberFormat="1" applyFont="1" applyFill="1" applyBorder="1" applyAlignment="1" applyProtection="1">
      <alignment horizontal="right"/>
    </xf>
    <xf numFmtId="168" fontId="14" fillId="0" borderId="7" xfId="0" applyNumberFormat="1" applyFont="1" applyBorder="1" applyAlignment="1" applyProtection="1">
      <alignment horizontal="left" vertical="center"/>
    </xf>
    <xf numFmtId="171" fontId="14" fillId="0" borderId="7" xfId="0" applyNumberFormat="1" applyFont="1" applyBorder="1" applyAlignment="1">
      <alignment horizontal="left"/>
    </xf>
    <xf numFmtId="0" fontId="14" fillId="0" borderId="9" xfId="0" applyFont="1" applyBorder="1"/>
    <xf numFmtId="0" fontId="14" fillId="10" borderId="0" xfId="0" applyFont="1" applyFill="1" applyBorder="1" applyAlignment="1" applyProtection="1"/>
    <xf numFmtId="49" fontId="14" fillId="0" borderId="6" xfId="0" applyNumberFormat="1" applyFont="1" applyBorder="1" applyAlignment="1" applyProtection="1"/>
    <xf numFmtId="49" fontId="14" fillId="0" borderId="0" xfId="0" applyNumberFormat="1" applyFont="1" applyAlignment="1" applyProtection="1">
      <alignment horizontal="left"/>
    </xf>
    <xf numFmtId="170" fontId="14" fillId="0" borderId="10" xfId="1" applyNumberFormat="1" applyFont="1" applyBorder="1" applyAlignment="1" applyProtection="1">
      <alignment horizontal="right" vertical="center"/>
    </xf>
    <xf numFmtId="168" fontId="2" fillId="0" borderId="7" xfId="0" applyNumberFormat="1" applyFont="1" applyBorder="1" applyAlignment="1" applyProtection="1">
      <alignment horizontal="center" vertical="center"/>
    </xf>
    <xf numFmtId="168" fontId="2" fillId="0" borderId="6" xfId="0" applyNumberFormat="1" applyFont="1" applyBorder="1" applyAlignment="1" applyProtection="1">
      <alignment horizontal="center" vertical="center"/>
    </xf>
    <xf numFmtId="168" fontId="2" fillId="0" borderId="11" xfId="0" applyNumberFormat="1" applyFont="1" applyBorder="1" applyAlignment="1" applyProtection="1">
      <alignment horizontal="center" vertical="center"/>
    </xf>
    <xf numFmtId="168" fontId="2" fillId="0" borderId="12" xfId="0" applyNumberFormat="1" applyFont="1" applyBorder="1" applyAlignment="1" applyProtection="1">
      <alignment horizontal="left" vertical="center"/>
    </xf>
    <xf numFmtId="170" fontId="2" fillId="0" borderId="11" xfId="1" applyNumberFormat="1" applyFont="1" applyBorder="1" applyAlignment="1" applyProtection="1">
      <alignment horizontal="right" vertical="center"/>
    </xf>
    <xf numFmtId="170" fontId="2" fillId="0" borderId="13" xfId="1" applyNumberFormat="1" applyFont="1" applyBorder="1" applyAlignment="1" applyProtection="1">
      <alignment horizontal="right" vertical="center"/>
    </xf>
    <xf numFmtId="171" fontId="17" fillId="0" borderId="11" xfId="1" applyNumberFormat="1" applyFont="1" applyBorder="1" applyAlignment="1" applyProtection="1">
      <alignment horizontal="right" vertical="center"/>
    </xf>
    <xf numFmtId="0" fontId="14" fillId="0" borderId="0" xfId="0" applyFont="1" applyAlignment="1" applyProtection="1">
      <alignment vertical="center"/>
    </xf>
    <xf numFmtId="0" fontId="14" fillId="0" borderId="4" xfId="0" applyFont="1" applyBorder="1" applyAlignment="1" applyProtection="1">
      <alignment horizontal="left"/>
    </xf>
    <xf numFmtId="0" fontId="14" fillId="0" borderId="14" xfId="0" applyFont="1" applyBorder="1" applyAlignment="1" applyProtection="1">
      <alignment horizontal="left"/>
    </xf>
    <xf numFmtId="0" fontId="2" fillId="0" borderId="14" xfId="0" applyFont="1" applyBorder="1" applyAlignment="1" applyProtection="1">
      <alignment horizontal="center"/>
    </xf>
    <xf numFmtId="168" fontId="2" fillId="0" borderId="4" xfId="0" applyNumberFormat="1" applyFont="1" applyBorder="1" applyAlignment="1" applyProtection="1">
      <alignment horizontal="center" wrapText="1"/>
    </xf>
    <xf numFmtId="0" fontId="16" fillId="0" borderId="10" xfId="0" applyFont="1" applyBorder="1" applyAlignment="1" applyProtection="1">
      <alignment horizontal="left"/>
    </xf>
    <xf numFmtId="0" fontId="16" fillId="0" borderId="10" xfId="0" applyFont="1" applyBorder="1" applyAlignment="1" applyProtection="1">
      <alignment horizontal="center"/>
    </xf>
    <xf numFmtId="165" fontId="16" fillId="0" borderId="10" xfId="0" applyNumberFormat="1" applyFont="1" applyBorder="1" applyAlignment="1" applyProtection="1">
      <alignment horizontal="center"/>
    </xf>
    <xf numFmtId="0" fontId="2" fillId="0" borderId="8" xfId="0" applyFont="1" applyBorder="1" applyAlignment="1" applyProtection="1">
      <alignment horizontal="left"/>
    </xf>
    <xf numFmtId="165" fontId="16" fillId="0" borderId="6" xfId="0" applyNumberFormat="1" applyFont="1" applyBorder="1" applyAlignment="1" applyProtection="1">
      <alignment horizontal="center"/>
    </xf>
    <xf numFmtId="165" fontId="16" fillId="0" borderId="7" xfId="0" applyNumberFormat="1" applyFont="1" applyBorder="1" applyAlignment="1" applyProtection="1">
      <alignment horizontal="center"/>
    </xf>
    <xf numFmtId="0" fontId="14" fillId="10" borderId="8" xfId="0" applyFont="1" applyFill="1" applyBorder="1"/>
    <xf numFmtId="170" fontId="14" fillId="0" borderId="6" xfId="1" applyNumberFormat="1" applyFont="1" applyBorder="1" applyAlignment="1" applyProtection="1">
      <alignment horizontal="center"/>
    </xf>
    <xf numFmtId="49" fontId="14" fillId="0" borderId="8" xfId="0" applyNumberFormat="1" applyFont="1" applyBorder="1" applyAlignment="1" applyProtection="1">
      <alignment horizontal="left"/>
    </xf>
    <xf numFmtId="170" fontId="14" fillId="0" borderId="15" xfId="1" applyNumberFormat="1" applyFont="1" applyBorder="1" applyAlignment="1" applyProtection="1">
      <alignment horizontal="center"/>
    </xf>
    <xf numFmtId="170" fontId="14" fillId="0" borderId="13" xfId="1" applyNumberFormat="1" applyFont="1" applyBorder="1" applyAlignment="1" applyProtection="1">
      <alignment horizontal="center"/>
    </xf>
    <xf numFmtId="0" fontId="2" fillId="0" borderId="16" xfId="0" applyFont="1" applyBorder="1" applyAlignment="1" applyProtection="1">
      <alignment horizontal="left"/>
    </xf>
    <xf numFmtId="170" fontId="2" fillId="0" borderId="16" xfId="1" applyNumberFormat="1" applyFont="1" applyBorder="1" applyAlignment="1" applyProtection="1"/>
    <xf numFmtId="170" fontId="2" fillId="0" borderId="10" xfId="1" applyNumberFormat="1" applyFont="1" applyBorder="1" applyAlignment="1" applyProtection="1"/>
    <xf numFmtId="0" fontId="14" fillId="0" borderId="4" xfId="0" applyFont="1" applyBorder="1"/>
    <xf numFmtId="0" fontId="14" fillId="0" borderId="6" xfId="0" applyFont="1" applyBorder="1"/>
    <xf numFmtId="0" fontId="2" fillId="0" borderId="10" xfId="0" applyFont="1" applyBorder="1" applyAlignment="1" applyProtection="1">
      <alignment horizontal="left"/>
    </xf>
    <xf numFmtId="170" fontId="2" fillId="0" borderId="3" xfId="1" applyNumberFormat="1" applyFont="1" applyBorder="1" applyAlignment="1" applyProtection="1"/>
    <xf numFmtId="0" fontId="2" fillId="0" borderId="14" xfId="0" applyFont="1" applyBorder="1" applyAlignment="1" applyProtection="1"/>
    <xf numFmtId="0" fontId="14" fillId="0" borderId="17" xfId="0" applyFont="1" applyBorder="1"/>
    <xf numFmtId="0" fontId="14" fillId="0" borderId="18" xfId="0" applyFont="1" applyBorder="1"/>
    <xf numFmtId="0" fontId="14" fillId="0" borderId="0" xfId="0" applyFont="1" applyBorder="1"/>
    <xf numFmtId="0" fontId="14" fillId="0" borderId="8" xfId="0" applyFont="1" applyBorder="1" applyAlignment="1" applyProtection="1"/>
    <xf numFmtId="0" fontId="14" fillId="0" borderId="19" xfId="0" applyFont="1" applyBorder="1"/>
    <xf numFmtId="0" fontId="2" fillId="0" borderId="8" xfId="0" applyFont="1" applyBorder="1" applyAlignment="1" applyProtection="1"/>
    <xf numFmtId="0" fontId="18" fillId="10" borderId="8" xfId="0" applyFont="1" applyFill="1" applyBorder="1"/>
    <xf numFmtId="172" fontId="20" fillId="0" borderId="0" xfId="20" applyFont="1" applyBorder="1" applyProtection="1"/>
    <xf numFmtId="172" fontId="19" fillId="0" borderId="0" xfId="20" applyFont="1" applyBorder="1" applyAlignment="1" applyProtection="1">
      <alignment horizontal="center"/>
    </xf>
    <xf numFmtId="165" fontId="21" fillId="0" borderId="22" xfId="20" applyNumberFormat="1" applyFont="1" applyBorder="1" applyAlignment="1" applyProtection="1">
      <alignment horizontal="center"/>
    </xf>
    <xf numFmtId="165" fontId="21" fillId="0" borderId="10" xfId="20" applyNumberFormat="1" applyFont="1" applyBorder="1" applyAlignment="1" applyProtection="1">
      <alignment horizontal="center"/>
    </xf>
    <xf numFmtId="165" fontId="22" fillId="0" borderId="0" xfId="20" applyNumberFormat="1" applyFont="1" applyBorder="1" applyAlignment="1" applyProtection="1">
      <alignment horizontal="center" vertical="center" wrapText="1"/>
    </xf>
    <xf numFmtId="165" fontId="23" fillId="0" borderId="3" xfId="20" applyNumberFormat="1" applyFont="1" applyBorder="1" applyAlignment="1" applyProtection="1">
      <alignment horizontal="center" vertical="center"/>
    </xf>
    <xf numFmtId="165" fontId="23" fillId="0" borderId="3" xfId="20" applyNumberFormat="1" applyFont="1" applyBorder="1" applyAlignment="1" applyProtection="1">
      <alignment horizontal="center" vertical="center" wrapText="1"/>
    </xf>
    <xf numFmtId="165" fontId="21" fillId="0" borderId="24" xfId="20" applyNumberFormat="1" applyFont="1" applyBorder="1" applyAlignment="1" applyProtection="1">
      <alignment horizontal="center"/>
    </xf>
    <xf numFmtId="165" fontId="21" fillId="0" borderId="6" xfId="20" applyNumberFormat="1" applyFont="1" applyBorder="1" applyAlignment="1" applyProtection="1">
      <alignment horizontal="center" wrapText="1"/>
    </xf>
    <xf numFmtId="172" fontId="19" fillId="0" borderId="25" xfId="20" applyFont="1" applyBorder="1" applyProtection="1"/>
    <xf numFmtId="3" fontId="24" fillId="0" borderId="26" xfId="20" applyNumberFormat="1" applyFont="1" applyBorder="1" applyProtection="1"/>
    <xf numFmtId="3" fontId="24" fillId="0" borderId="4" xfId="20" applyNumberFormat="1" applyFont="1" applyBorder="1" applyProtection="1"/>
    <xf numFmtId="3" fontId="24" fillId="0" borderId="27" xfId="20" applyNumberFormat="1" applyFont="1" applyBorder="1" applyProtection="1"/>
    <xf numFmtId="3" fontId="19" fillId="0" borderId="0" xfId="20" applyNumberFormat="1" applyFont="1" applyBorder="1" applyProtection="1"/>
    <xf numFmtId="3" fontId="19" fillId="0" borderId="4" xfId="20" applyNumberFormat="1" applyFont="1" applyBorder="1" applyProtection="1"/>
    <xf numFmtId="170" fontId="13" fillId="0" borderId="4" xfId="1" applyNumberFormat="1" applyBorder="1" applyProtection="1"/>
    <xf numFmtId="172" fontId="19" fillId="0" borderId="28" xfId="20" applyFont="1" applyBorder="1" applyProtection="1"/>
    <xf numFmtId="3" fontId="24" fillId="0" borderId="24" xfId="20" applyNumberFormat="1" applyFont="1" applyBorder="1" applyProtection="1"/>
    <xf numFmtId="3" fontId="24" fillId="0" borderId="6" xfId="20" applyNumberFormat="1" applyFont="1" applyBorder="1" applyProtection="1"/>
    <xf numFmtId="3" fontId="24" fillId="0" borderId="9" xfId="20" applyNumberFormat="1" applyFont="1" applyBorder="1" applyProtection="1"/>
    <xf numFmtId="3" fontId="19" fillId="0" borderId="6" xfId="20" applyNumberFormat="1" applyFont="1" applyBorder="1" applyProtection="1"/>
    <xf numFmtId="170" fontId="13" fillId="0" borderId="6" xfId="1" applyNumberFormat="1" applyBorder="1" applyProtection="1"/>
    <xf numFmtId="3" fontId="25" fillId="0" borderId="6" xfId="20" applyNumberFormat="1" applyFont="1" applyBorder="1" applyProtection="1"/>
    <xf numFmtId="172" fontId="19" fillId="11" borderId="28" xfId="20" applyFont="1" applyFill="1" applyBorder="1" applyProtection="1"/>
    <xf numFmtId="3" fontId="24" fillId="11" borderId="24" xfId="20" applyNumberFormat="1" applyFont="1" applyFill="1" applyBorder="1" applyProtection="1"/>
    <xf numFmtId="3" fontId="24" fillId="11" borderId="6" xfId="20" applyNumberFormat="1" applyFont="1" applyFill="1" applyBorder="1" applyProtection="1"/>
    <xf numFmtId="3" fontId="19" fillId="11" borderId="6" xfId="20" applyNumberFormat="1" applyFont="1" applyFill="1" applyBorder="1" applyProtection="1"/>
    <xf numFmtId="170" fontId="13" fillId="11" borderId="6" xfId="1" applyNumberFormat="1" applyFill="1" applyBorder="1" applyProtection="1"/>
    <xf numFmtId="3" fontId="26" fillId="11" borderId="24" xfId="20" applyNumberFormat="1" applyFont="1" applyFill="1" applyBorder="1" applyProtection="1"/>
    <xf numFmtId="3" fontId="26" fillId="11" borderId="6" xfId="20" applyNumberFormat="1" applyFont="1" applyFill="1" applyBorder="1" applyProtection="1"/>
    <xf numFmtId="3" fontId="24" fillId="11" borderId="9" xfId="20" applyNumberFormat="1" applyFont="1" applyFill="1" applyBorder="1" applyProtection="1"/>
    <xf numFmtId="3" fontId="19" fillId="11" borderId="0" xfId="20" applyNumberFormat="1" applyFont="1" applyFill="1" applyBorder="1" applyProtection="1"/>
    <xf numFmtId="170" fontId="13" fillId="11" borderId="6" xfId="1" applyNumberFormat="1" applyFont="1" applyFill="1" applyBorder="1" applyProtection="1"/>
    <xf numFmtId="172" fontId="20" fillId="11" borderId="0" xfId="20" applyFont="1" applyFill="1" applyBorder="1" applyProtection="1"/>
    <xf numFmtId="172" fontId="19" fillId="10" borderId="28" xfId="20" applyFont="1" applyFill="1" applyBorder="1" applyAlignment="1" applyProtection="1">
      <alignment wrapText="1"/>
    </xf>
    <xf numFmtId="3" fontId="24" fillId="10" borderId="24" xfId="20" applyNumberFormat="1" applyFont="1" applyFill="1" applyBorder="1" applyProtection="1"/>
    <xf numFmtId="3" fontId="24" fillId="10" borderId="6" xfId="20" applyNumberFormat="1" applyFont="1" applyFill="1" applyBorder="1" applyProtection="1"/>
    <xf numFmtId="3" fontId="24" fillId="10" borderId="10" xfId="20" applyNumberFormat="1" applyFont="1" applyFill="1" applyBorder="1" applyProtection="1"/>
    <xf numFmtId="3" fontId="24" fillId="10" borderId="29" xfId="20" applyNumberFormat="1" applyFont="1" applyFill="1" applyBorder="1" applyProtection="1"/>
    <xf numFmtId="3" fontId="19" fillId="10" borderId="0" xfId="20" applyNumberFormat="1" applyFont="1" applyFill="1" applyBorder="1" applyProtection="1"/>
    <xf numFmtId="3" fontId="19" fillId="10" borderId="6" xfId="20" applyNumberFormat="1" applyFont="1" applyFill="1" applyBorder="1" applyProtection="1"/>
    <xf numFmtId="170" fontId="13" fillId="10" borderId="6" xfId="1" applyNumberFormat="1" applyFont="1" applyFill="1" applyBorder="1" applyProtection="1"/>
    <xf numFmtId="3" fontId="19" fillId="0" borderId="10" xfId="20" applyNumberFormat="1" applyFont="1" applyBorder="1" applyProtection="1"/>
    <xf numFmtId="172" fontId="19" fillId="0" borderId="30" xfId="20" applyFont="1" applyBorder="1" applyProtection="1"/>
    <xf numFmtId="3" fontId="24" fillId="0" borderId="31" xfId="20" applyNumberFormat="1" applyFont="1" applyBorder="1" applyProtection="1"/>
    <xf numFmtId="3" fontId="24" fillId="0" borderId="32" xfId="20" applyNumberFormat="1" applyFont="1" applyBorder="1" applyProtection="1"/>
    <xf numFmtId="3" fontId="24" fillId="0" borderId="33" xfId="20" applyNumberFormat="1" applyFont="1" applyBorder="1" applyProtection="1"/>
    <xf numFmtId="3" fontId="19" fillId="0" borderId="3" xfId="20" applyNumberFormat="1" applyFont="1" applyBorder="1" applyProtection="1"/>
    <xf numFmtId="172" fontId="19" fillId="0" borderId="0" xfId="20" applyFont="1" applyBorder="1" applyProtection="1"/>
    <xf numFmtId="3" fontId="24" fillId="0" borderId="0" xfId="20" applyNumberFormat="1" applyFont="1" applyBorder="1" applyProtection="1"/>
    <xf numFmtId="3" fontId="19" fillId="0" borderId="17" xfId="20" applyNumberFormat="1" applyFont="1" applyBorder="1" applyProtection="1"/>
    <xf numFmtId="172" fontId="25" fillId="0" borderId="0" xfId="20" applyFont="1" applyBorder="1" applyProtection="1"/>
    <xf numFmtId="3" fontId="25" fillId="0" borderId="0" xfId="20" applyNumberFormat="1" applyFont="1" applyBorder="1" applyProtection="1"/>
    <xf numFmtId="172" fontId="20" fillId="0" borderId="4" xfId="20" applyFont="1" applyBorder="1" applyProtection="1"/>
    <xf numFmtId="172" fontId="20" fillId="0" borderId="3" xfId="20" applyFont="1" applyBorder="1" applyProtection="1"/>
    <xf numFmtId="172" fontId="20" fillId="0" borderId="6" xfId="20" applyFont="1" applyBorder="1" applyProtection="1"/>
    <xf numFmtId="170" fontId="13" fillId="0" borderId="8" xfId="1" applyNumberFormat="1" applyBorder="1" applyProtection="1"/>
    <xf numFmtId="170" fontId="13" fillId="0" borderId="0" xfId="1" applyNumberFormat="1" applyBorder="1" applyProtection="1"/>
    <xf numFmtId="170" fontId="13" fillId="0" borderId="3" xfId="1" applyNumberFormat="1" applyBorder="1" applyProtection="1"/>
    <xf numFmtId="170" fontId="13" fillId="0" borderId="2" xfId="1" applyNumberFormat="1" applyBorder="1" applyProtection="1"/>
    <xf numFmtId="170" fontId="13" fillId="0" borderId="34" xfId="1" applyNumberFormat="1" applyBorder="1" applyProtection="1"/>
    <xf numFmtId="170" fontId="25" fillId="0" borderId="3" xfId="1" applyNumberFormat="1" applyFont="1" applyBorder="1" applyProtection="1"/>
    <xf numFmtId="172" fontId="27" fillId="11" borderId="0" xfId="20" applyFont="1" applyFill="1" applyBorder="1" applyProtection="1"/>
    <xf numFmtId="3" fontId="27" fillId="11" borderId="0" xfId="20" applyNumberFormat="1" applyFont="1" applyFill="1" applyBorder="1" applyProtection="1"/>
    <xf numFmtId="3" fontId="20" fillId="0" borderId="0" xfId="20" applyNumberFormat="1" applyFont="1" applyBorder="1" applyProtection="1"/>
    <xf numFmtId="0" fontId="0" fillId="0" borderId="3" xfId="0" applyFont="1" applyBorder="1" applyAlignment="1">
      <alignment horizontal="center" vertical="center" wrapText="1"/>
    </xf>
    <xf numFmtId="0" fontId="0" fillId="0" borderId="0" xfId="0" applyAlignment="1">
      <alignment horizontal="center" vertical="center" wrapText="1"/>
    </xf>
    <xf numFmtId="0" fontId="0" fillId="0" borderId="6" xfId="0" applyFont="1" applyBorder="1"/>
    <xf numFmtId="169" fontId="13" fillId="0" borderId="6" xfId="1" applyBorder="1" applyProtection="1"/>
    <xf numFmtId="0" fontId="0" fillId="0" borderId="10" xfId="0" applyBorder="1"/>
    <xf numFmtId="164" fontId="0" fillId="0" borderId="0" xfId="0" applyNumberFormat="1"/>
    <xf numFmtId="0" fontId="14" fillId="10" borderId="36" xfId="0" applyFont="1" applyFill="1" applyBorder="1"/>
    <xf numFmtId="164" fontId="14" fillId="10" borderId="36" xfId="0" applyNumberFormat="1" applyFont="1" applyFill="1" applyBorder="1"/>
    <xf numFmtId="2" fontId="19" fillId="0" borderId="3" xfId="0" applyNumberFormat="1" applyFont="1" applyBorder="1" applyAlignment="1">
      <alignment horizontal="center" wrapText="1"/>
    </xf>
    <xf numFmtId="0" fontId="0" fillId="0" borderId="14" xfId="0" applyBorder="1"/>
    <xf numFmtId="0" fontId="0" fillId="0" borderId="17" xfId="0" applyBorder="1"/>
    <xf numFmtId="0" fontId="0" fillId="0" borderId="37" xfId="0" applyBorder="1"/>
    <xf numFmtId="2" fontId="0" fillId="0" borderId="6" xfId="0" applyNumberFormat="1" applyBorder="1"/>
    <xf numFmtId="0" fontId="0" fillId="0" borderId="8" xfId="0" applyFont="1" applyBorder="1"/>
    <xf numFmtId="0" fontId="0" fillId="0" borderId="0" xfId="0" applyFont="1" applyBorder="1"/>
    <xf numFmtId="0" fontId="0" fillId="0" borderId="7" xfId="0" applyBorder="1"/>
    <xf numFmtId="170" fontId="13" fillId="12" borderId="27" xfId="1" applyNumberFormat="1" applyFill="1" applyBorder="1" applyProtection="1"/>
    <xf numFmtId="0" fontId="19" fillId="0" borderId="2" xfId="0" applyFont="1" applyBorder="1"/>
    <xf numFmtId="0" fontId="0" fillId="0" borderId="38" xfId="0" applyBorder="1"/>
    <xf numFmtId="0" fontId="0" fillId="0" borderId="34" xfId="0" applyBorder="1"/>
    <xf numFmtId="170" fontId="13" fillId="13" borderId="3" xfId="1" applyNumberFormat="1" applyFill="1" applyBorder="1" applyProtection="1"/>
    <xf numFmtId="0" fontId="19" fillId="0" borderId="16" xfId="0" applyFont="1" applyBorder="1"/>
    <xf numFmtId="0" fontId="0" fillId="0" borderId="36" xfId="0" applyBorder="1"/>
    <xf numFmtId="0" fontId="0" fillId="0" borderId="39" xfId="0" applyBorder="1"/>
    <xf numFmtId="170" fontId="13" fillId="11" borderId="10" xfId="1" applyNumberFormat="1" applyFill="1" applyBorder="1" applyProtection="1"/>
    <xf numFmtId="170" fontId="13" fillId="0" borderId="10" xfId="1" applyNumberFormat="1" applyBorder="1" applyProtection="1"/>
    <xf numFmtId="2" fontId="28" fillId="0" borderId="0" xfId="1" applyNumberFormat="1" applyFont="1" applyBorder="1" applyAlignment="1" applyProtection="1">
      <alignment horizontal="center"/>
    </xf>
    <xf numFmtId="2" fontId="29" fillId="0" borderId="0" xfId="1" applyNumberFormat="1" applyFont="1" applyBorder="1" applyAlignment="1" applyProtection="1">
      <alignment horizontal="center"/>
    </xf>
    <xf numFmtId="2" fontId="19" fillId="0" borderId="0" xfId="1" applyNumberFormat="1" applyFont="1" applyBorder="1" applyAlignment="1" applyProtection="1"/>
    <xf numFmtId="2" fontId="0" fillId="0" borderId="0" xfId="0" applyNumberFormat="1"/>
    <xf numFmtId="0" fontId="0" fillId="0" borderId="35" xfId="0" applyBorder="1"/>
    <xf numFmtId="2" fontId="19" fillId="0" borderId="4" xfId="0" applyNumberFormat="1" applyFont="1" applyBorder="1" applyAlignment="1">
      <alignment horizontal="center" vertical="center" wrapText="1"/>
    </xf>
    <xf numFmtId="0" fontId="0" fillId="0" borderId="35" xfId="0" applyFont="1" applyBorder="1" applyAlignment="1">
      <alignment horizontal="center" vertical="center" wrapText="1"/>
    </xf>
    <xf numFmtId="170" fontId="13" fillId="0" borderId="27" xfId="1" applyNumberFormat="1" applyBorder="1" applyProtection="1"/>
    <xf numFmtId="170" fontId="13" fillId="0" borderId="9" xfId="1" applyNumberFormat="1" applyBorder="1" applyProtection="1"/>
    <xf numFmtId="0" fontId="13" fillId="0" borderId="0" xfId="0" applyFont="1"/>
    <xf numFmtId="170" fontId="13" fillId="0" borderId="29" xfId="1" applyNumberFormat="1" applyBorder="1" applyProtection="1"/>
    <xf numFmtId="170" fontId="13" fillId="12" borderId="3" xfId="1" applyNumberFormat="1" applyFill="1" applyBorder="1" applyProtection="1"/>
    <xf numFmtId="170" fontId="13" fillId="14" borderId="3" xfId="1" applyNumberFormat="1" applyFill="1" applyBorder="1" applyProtection="1"/>
    <xf numFmtId="4" fontId="0" fillId="0" borderId="0" xfId="0" applyNumberFormat="1"/>
    <xf numFmtId="0" fontId="32" fillId="0" borderId="0" xfId="0" applyFont="1"/>
    <xf numFmtId="0" fontId="0" fillId="11" borderId="0" xfId="0" applyFill="1"/>
    <xf numFmtId="0" fontId="33" fillId="0" borderId="0" xfId="0" applyFont="1"/>
    <xf numFmtId="0" fontId="0" fillId="15" borderId="0" xfId="0" applyFill="1"/>
    <xf numFmtId="0" fontId="34" fillId="0" borderId="0" xfId="0" applyFont="1" applyBorder="1" applyAlignment="1" applyProtection="1"/>
    <xf numFmtId="0" fontId="35" fillId="0" borderId="0" xfId="0" applyFont="1" applyBorder="1" applyAlignment="1" applyProtection="1"/>
    <xf numFmtId="0" fontId="36" fillId="0" borderId="0" xfId="0" applyFont="1" applyBorder="1" applyAlignment="1" applyProtection="1"/>
    <xf numFmtId="4" fontId="35" fillId="0" borderId="0" xfId="0" applyNumberFormat="1" applyFont="1" applyBorder="1" applyAlignment="1" applyProtection="1"/>
    <xf numFmtId="170" fontId="13" fillId="0" borderId="6" xfId="1" applyNumberFormat="1" applyBorder="1" applyProtection="1"/>
    <xf numFmtId="170" fontId="13" fillId="0" borderId="27" xfId="1" applyNumberFormat="1" applyBorder="1" applyProtection="1"/>
    <xf numFmtId="4" fontId="30" fillId="0" borderId="0" xfId="0" applyNumberFormat="1" applyFont="1" applyBorder="1" applyAlignment="1" applyProtection="1"/>
    <xf numFmtId="4" fontId="31" fillId="0" borderId="0" xfId="0" applyNumberFormat="1" applyFont="1" applyBorder="1" applyAlignment="1" applyProtection="1"/>
    <xf numFmtId="0" fontId="37" fillId="0" borderId="0" xfId="0" applyFont="1" applyFill="1" applyBorder="1" applyAlignment="1" applyProtection="1"/>
    <xf numFmtId="4" fontId="37" fillId="0" borderId="0" xfId="0" applyNumberFormat="1" applyFont="1" applyFill="1" applyBorder="1" applyAlignment="1" applyProtection="1"/>
    <xf numFmtId="0" fontId="38" fillId="0" borderId="0" xfId="0" applyFont="1" applyFill="1" applyBorder="1" applyAlignment="1" applyProtection="1"/>
    <xf numFmtId="4" fontId="38" fillId="0" borderId="0" xfId="0" applyNumberFormat="1" applyFont="1" applyFill="1" applyBorder="1" applyAlignment="1" applyProtection="1"/>
    <xf numFmtId="0" fontId="14" fillId="10" borderId="3" xfId="0" applyFont="1" applyFill="1" applyBorder="1" applyAlignment="1">
      <alignment horizontal="center" vertical="center"/>
    </xf>
    <xf numFmtId="164" fontId="14" fillId="10" borderId="3" xfId="0" applyNumberFormat="1" applyFont="1" applyFill="1" applyBorder="1" applyAlignment="1">
      <alignment horizontal="center" vertical="center"/>
    </xf>
    <xf numFmtId="0" fontId="14" fillId="10" borderId="3" xfId="0" applyFont="1" applyFill="1" applyBorder="1"/>
    <xf numFmtId="49" fontId="2" fillId="10" borderId="3" xfId="0" applyNumberFormat="1" applyFont="1" applyFill="1" applyBorder="1" applyAlignment="1">
      <alignment horizontal="center" vertical="center"/>
    </xf>
    <xf numFmtId="0" fontId="2" fillId="10" borderId="3" xfId="0" applyFont="1" applyFill="1" applyBorder="1" applyAlignment="1">
      <alignment horizontal="center" vertical="center"/>
    </xf>
    <xf numFmtId="0" fontId="15" fillId="10" borderId="3" xfId="0" applyFont="1" applyFill="1" applyBorder="1" applyAlignment="1">
      <alignment horizontal="center"/>
    </xf>
    <xf numFmtId="165" fontId="14" fillId="10" borderId="3" xfId="0" applyNumberFormat="1" applyFont="1" applyFill="1" applyBorder="1" applyAlignment="1">
      <alignment horizontal="center" vertical="center"/>
    </xf>
    <xf numFmtId="172" fontId="19" fillId="0" borderId="21" xfId="20" applyFont="1" applyBorder="1" applyAlignment="1" applyProtection="1">
      <alignment horizontal="center" vertical="center"/>
    </xf>
    <xf numFmtId="165" fontId="21" fillId="0" borderId="23" xfId="20" applyNumberFormat="1" applyFont="1" applyBorder="1" applyAlignment="1" applyProtection="1">
      <alignment horizontal="center" vertical="center" wrapText="1"/>
    </xf>
    <xf numFmtId="165" fontId="23" fillId="0" borderId="3" xfId="20" applyNumberFormat="1" applyFont="1" applyBorder="1" applyAlignment="1" applyProtection="1">
      <alignment horizontal="center" vertical="center" wrapText="1"/>
    </xf>
    <xf numFmtId="0" fontId="14" fillId="10" borderId="2" xfId="0" applyFont="1" applyFill="1" applyBorder="1" applyAlignment="1">
      <alignment horizontal="left" vertical="center"/>
    </xf>
    <xf numFmtId="0" fontId="2" fillId="10" borderId="2" xfId="0" applyFont="1" applyFill="1" applyBorder="1" applyAlignment="1">
      <alignment horizontal="left" vertical="center"/>
    </xf>
    <xf numFmtId="0" fontId="0" fillId="10" borderId="3" xfId="0" applyFill="1" applyBorder="1"/>
    <xf numFmtId="172" fontId="21" fillId="0" borderId="20" xfId="20" applyFont="1" applyBorder="1" applyAlignment="1" applyProtection="1">
      <alignment horizontal="center"/>
    </xf>
    <xf numFmtId="172" fontId="19" fillId="0" borderId="3" xfId="20" applyFont="1" applyBorder="1" applyAlignment="1" applyProtection="1">
      <alignment horizontal="center"/>
    </xf>
    <xf numFmtId="0" fontId="14" fillId="10" borderId="2" xfId="0" applyFont="1" applyFill="1" applyBorder="1" applyAlignment="1">
      <alignment horizontal="center" vertical="center"/>
    </xf>
    <xf numFmtId="0" fontId="19" fillId="0" borderId="35" xfId="0" applyFont="1" applyBorder="1" applyAlignment="1">
      <alignment horizontal="center" vertical="center"/>
    </xf>
    <xf numFmtId="0" fontId="0" fillId="0" borderId="35" xfId="0" applyFont="1" applyBorder="1" applyAlignment="1">
      <alignment horizontal="center" vertical="center"/>
    </xf>
    <xf numFmtId="0" fontId="0" fillId="0" borderId="0" xfId="0" applyFont="1" applyBorder="1" applyAlignment="1">
      <alignment horizontal="center" vertical="center"/>
    </xf>
    <xf numFmtId="49" fontId="2" fillId="10" borderId="35" xfId="0" applyNumberFormat="1" applyFont="1" applyFill="1" applyBorder="1" applyAlignment="1">
      <alignment horizontal="left" vertical="center"/>
    </xf>
  </cellXfs>
  <cellStyles count="21">
    <cellStyle name="Accent 1 5" xfId="3" xr:uid="{00000000-0005-0000-0000-000000000000}"/>
    <cellStyle name="Accent 2 6" xfId="4" xr:uid="{00000000-0005-0000-0000-000001000000}"/>
    <cellStyle name="Accent 3 7" xfId="5" xr:uid="{00000000-0005-0000-0000-000002000000}"/>
    <cellStyle name="Accent 4" xfId="6" xr:uid="{00000000-0005-0000-0000-000003000000}"/>
    <cellStyle name="Bad 8" xfId="7" xr:uid="{00000000-0005-0000-0000-000004000000}"/>
    <cellStyle name="cf1" xfId="8" xr:uid="{00000000-0005-0000-0000-000005000000}"/>
    <cellStyle name="Comma" xfId="1" builtinId="3"/>
    <cellStyle name="Currency" xfId="2" builtinId="4"/>
    <cellStyle name="Error 9" xfId="9" xr:uid="{00000000-0005-0000-0000-000006000000}"/>
    <cellStyle name="Excel Built-in Explanatory Text" xfId="20" xr:uid="{00000000-0005-0000-0000-000007000000}"/>
    <cellStyle name="Footnote 11" xfId="10" xr:uid="{00000000-0005-0000-0000-000008000000}"/>
    <cellStyle name="Good 12" xfId="11" xr:uid="{00000000-0005-0000-0000-000009000000}"/>
    <cellStyle name="Heading (user) 13" xfId="12" xr:uid="{00000000-0005-0000-0000-00000A000000}"/>
    <cellStyle name="Heading 1 14" xfId="13" xr:uid="{00000000-0005-0000-0000-00000B000000}"/>
    <cellStyle name="Heading 2 15" xfId="14" xr:uid="{00000000-0005-0000-0000-00000C000000}"/>
    <cellStyle name="Hyperlink 16" xfId="15" xr:uid="{00000000-0005-0000-0000-00000D000000}"/>
    <cellStyle name="Normal" xfId="0" builtinId="0"/>
    <cellStyle name="Note 17" xfId="16" xr:uid="{00000000-0005-0000-0000-000011000000}"/>
    <cellStyle name="Status 18" xfId="17" xr:uid="{00000000-0005-0000-0000-000012000000}"/>
    <cellStyle name="Text 19" xfId="18" xr:uid="{00000000-0005-0000-0000-000013000000}"/>
    <cellStyle name="Warning 20" xfId="19" xr:uid="{00000000-0005-0000-0000-000014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DDDDDD"/>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144000</xdr:colOff>
      <xdr:row>25</xdr:row>
      <xdr:rowOff>107280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3133520" y="1978920"/>
          <a:ext cx="2299320" cy="29044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110520</xdr:colOff>
      <xdr:row>24</xdr:row>
      <xdr:rowOff>99360</xdr:rowOff>
    </xdr:from>
    <xdr:to>
      <xdr:col>13</xdr:col>
      <xdr:colOff>145440</xdr:colOff>
      <xdr:row>24</xdr:row>
      <xdr:rowOff>147240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9225720" y="5023440"/>
          <a:ext cx="34920" cy="4788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5"/>
  <sheetViews>
    <sheetView showGridLines="0" topLeftCell="C1" zoomScaleNormal="100" workbookViewId="0">
      <selection activeCell="G14" sqref="G14"/>
    </sheetView>
  </sheetViews>
  <sheetFormatPr defaultColWidth="10.5" defaultRowHeight="14.25"/>
  <cols>
    <col min="1" max="1" width="11.125" style="1" customWidth="1"/>
    <col min="2" max="2" width="31.75" style="1" customWidth="1"/>
    <col min="3" max="7" width="9.5" style="1" customWidth="1"/>
    <col min="8" max="9" width="11.125" style="1" customWidth="1"/>
    <col min="10" max="10" width="26.875" style="1" customWidth="1"/>
    <col min="11" max="12" width="13.125" style="1" customWidth="1"/>
    <col min="13" max="13" width="8.5" style="1" customWidth="1"/>
    <col min="14" max="1024" width="10.5" style="1"/>
  </cols>
  <sheetData>
    <row r="1" spans="1:12" s="4" customFormat="1" ht="20.25">
      <c r="A1" s="2" t="s">
        <v>0</v>
      </c>
      <c r="B1" s="215" t="s">
        <v>1</v>
      </c>
      <c r="C1" s="215"/>
      <c r="D1" s="215"/>
      <c r="E1" s="215"/>
      <c r="F1" s="215"/>
      <c r="G1" s="215"/>
      <c r="H1" s="215"/>
      <c r="I1" s="215"/>
      <c r="J1" s="3" t="s">
        <v>2</v>
      </c>
      <c r="K1" s="220">
        <v>6401</v>
      </c>
      <c r="L1" s="220"/>
    </row>
    <row r="2" spans="1:12" s="4" customFormat="1" ht="12.75">
      <c r="A2" s="2" t="s">
        <v>3</v>
      </c>
      <c r="B2" s="215" t="s">
        <v>4</v>
      </c>
      <c r="C2" s="215"/>
      <c r="D2" s="215"/>
      <c r="E2" s="215"/>
      <c r="F2" s="215"/>
      <c r="G2" s="215"/>
      <c r="H2" s="215"/>
      <c r="I2" s="215"/>
      <c r="J2" s="3" t="s">
        <v>5</v>
      </c>
      <c r="K2" s="216" t="s">
        <v>6</v>
      </c>
      <c r="L2" s="216"/>
    </row>
    <row r="3" spans="1:12" s="4" customFormat="1" ht="12.75">
      <c r="A3" s="2" t="s">
        <v>7</v>
      </c>
      <c r="B3" s="215" t="s">
        <v>8</v>
      </c>
      <c r="C3" s="215"/>
      <c r="D3" s="215"/>
      <c r="E3" s="215"/>
      <c r="F3" s="215"/>
      <c r="G3" s="215"/>
      <c r="H3" s="215"/>
      <c r="I3" s="215"/>
      <c r="J3" s="3" t="s">
        <v>9</v>
      </c>
      <c r="K3" s="221">
        <v>44134</v>
      </c>
      <c r="L3" s="221"/>
    </row>
    <row r="4" spans="1:12" s="4" customFormat="1" ht="12.75">
      <c r="A4" s="2" t="s">
        <v>10</v>
      </c>
      <c r="B4" s="215" t="s">
        <v>11</v>
      </c>
      <c r="C4" s="215"/>
      <c r="D4" s="215"/>
      <c r="E4" s="215"/>
      <c r="F4" s="215"/>
      <c r="G4" s="215"/>
      <c r="H4" s="215"/>
      <c r="I4" s="215"/>
      <c r="J4" s="3" t="s">
        <v>12</v>
      </c>
      <c r="K4" s="216" t="s">
        <v>13</v>
      </c>
      <c r="L4" s="216"/>
    </row>
    <row r="5" spans="1:12" s="4" customFormat="1" ht="12.75">
      <c r="A5" s="2" t="s">
        <v>14</v>
      </c>
      <c r="B5" s="215" t="s">
        <v>15</v>
      </c>
      <c r="C5" s="215"/>
      <c r="D5" s="215"/>
      <c r="E5" s="215"/>
      <c r="F5" s="215"/>
      <c r="G5" s="215"/>
      <c r="H5" s="215"/>
      <c r="I5" s="215"/>
      <c r="J5" s="3" t="s">
        <v>9</v>
      </c>
      <c r="K5" s="217"/>
      <c r="L5" s="217"/>
    </row>
    <row r="6" spans="1:12" s="5" customFormat="1" ht="12.75"/>
    <row r="7" spans="1:12" s="5" customFormat="1" ht="35.1" customHeight="1">
      <c r="A7" s="218" t="s">
        <v>16</v>
      </c>
      <c r="B7" s="219" t="s">
        <v>17</v>
      </c>
      <c r="C7" s="219" t="s">
        <v>18</v>
      </c>
      <c r="D7" s="7" t="s">
        <v>19</v>
      </c>
      <c r="E7" s="219" t="s">
        <v>20</v>
      </c>
      <c r="F7" s="219"/>
      <c r="G7" s="8" t="s">
        <v>21</v>
      </c>
      <c r="H7" s="8" t="s">
        <v>21</v>
      </c>
      <c r="I7" s="218" t="s">
        <v>16</v>
      </c>
      <c r="J7" s="219" t="s">
        <v>17</v>
      </c>
      <c r="K7" s="7" t="s">
        <v>21</v>
      </c>
      <c r="L7" s="6" t="s">
        <v>22</v>
      </c>
    </row>
    <row r="8" spans="1:12" s="5" customFormat="1" ht="12.75">
      <c r="A8" s="218"/>
      <c r="B8" s="219"/>
      <c r="C8" s="219"/>
      <c r="D8" s="9">
        <v>44073</v>
      </c>
      <c r="E8" s="9" t="s">
        <v>23</v>
      </c>
      <c r="F8" s="9" t="s">
        <v>24</v>
      </c>
      <c r="G8" s="10">
        <v>44196</v>
      </c>
      <c r="H8" s="10" t="s">
        <v>25</v>
      </c>
      <c r="I8" s="218"/>
      <c r="J8" s="219"/>
      <c r="K8" s="9">
        <v>43830</v>
      </c>
      <c r="L8" s="6" t="s">
        <v>26</v>
      </c>
    </row>
    <row r="9" spans="1:12" s="4" customFormat="1" ht="12.75">
      <c r="A9" s="11"/>
      <c r="B9" s="12"/>
      <c r="C9" s="13"/>
      <c r="D9" s="13"/>
      <c r="E9" s="14"/>
      <c r="F9" s="15"/>
      <c r="G9" s="16"/>
      <c r="H9" s="16"/>
      <c r="I9" s="17"/>
      <c r="J9" s="18"/>
      <c r="K9" s="19"/>
      <c r="L9" s="20"/>
    </row>
    <row r="10" spans="1:12" s="4" customFormat="1" ht="12.75">
      <c r="A10" s="21"/>
      <c r="B10" s="22" t="s">
        <v>27</v>
      </c>
      <c r="C10" s="13"/>
      <c r="D10" s="23"/>
      <c r="E10" s="24"/>
      <c r="F10" s="25"/>
      <c r="G10" s="26"/>
      <c r="H10" s="26"/>
      <c r="I10" s="27"/>
      <c r="J10" s="22" t="s">
        <v>27</v>
      </c>
      <c r="K10" s="23"/>
      <c r="L10" s="28"/>
    </row>
    <row r="11" spans="1:12" s="4" customFormat="1" ht="12.75">
      <c r="A11" s="29" t="s">
        <v>28</v>
      </c>
      <c r="B11" s="30" t="s">
        <v>29</v>
      </c>
      <c r="C11" s="13"/>
      <c r="D11" s="23">
        <v>6048.52</v>
      </c>
      <c r="E11" s="24">
        <v>8480.59</v>
      </c>
      <c r="F11" s="25">
        <v>3242.76</v>
      </c>
      <c r="G11" s="26">
        <f t="shared" ref="G11:G26" si="0">D11-E11+F11</f>
        <v>810.69000000000051</v>
      </c>
      <c r="H11" s="26">
        <v>810.69000000000096</v>
      </c>
      <c r="I11" s="27" t="s">
        <v>28</v>
      </c>
      <c r="J11" s="31" t="s">
        <v>29</v>
      </c>
      <c r="K11" s="23">
        <v>1167</v>
      </c>
      <c r="L11" s="28">
        <f>G11-K11</f>
        <v>-356.30999999999949</v>
      </c>
    </row>
    <row r="12" spans="1:12" s="4" customFormat="1" ht="12.75">
      <c r="A12" s="29" t="s">
        <v>30</v>
      </c>
      <c r="B12" s="30" t="s">
        <v>31</v>
      </c>
      <c r="C12" s="13"/>
      <c r="D12" s="23">
        <v>1733.29</v>
      </c>
      <c r="E12" s="24">
        <v>0</v>
      </c>
      <c r="F12" s="25">
        <v>1600.01</v>
      </c>
      <c r="G12" s="26">
        <f t="shared" si="0"/>
        <v>3333.3</v>
      </c>
      <c r="H12" s="26">
        <v>3333.3</v>
      </c>
      <c r="I12" s="32" t="s">
        <v>30</v>
      </c>
      <c r="J12" s="30" t="s">
        <v>31</v>
      </c>
      <c r="K12" s="33">
        <v>5183</v>
      </c>
      <c r="L12" s="28">
        <f>G12-K12</f>
        <v>-1849.6999999999998</v>
      </c>
    </row>
    <row r="13" spans="1:12" s="4" customFormat="1" ht="12.75">
      <c r="A13" s="29" t="s">
        <v>32</v>
      </c>
      <c r="B13" s="34" t="s">
        <v>33</v>
      </c>
      <c r="C13" s="35"/>
      <c r="D13" s="36">
        <v>3821.37</v>
      </c>
      <c r="E13" s="37">
        <v>2500.16</v>
      </c>
      <c r="F13" s="38">
        <v>2500.16</v>
      </c>
      <c r="G13" s="36">
        <f t="shared" si="0"/>
        <v>3821.37</v>
      </c>
      <c r="H13" s="36">
        <v>3920.36</v>
      </c>
      <c r="I13" s="39" t="s">
        <v>32</v>
      </c>
      <c r="J13" s="40" t="s">
        <v>33</v>
      </c>
      <c r="K13" s="33">
        <v>3431</v>
      </c>
      <c r="L13" s="28">
        <f>G13-K13</f>
        <v>390.36999999999989</v>
      </c>
    </row>
    <row r="14" spans="1:12" s="4" customFormat="1" ht="12.75">
      <c r="A14" s="29" t="s">
        <v>34</v>
      </c>
      <c r="B14" s="41" t="s">
        <v>35</v>
      </c>
      <c r="C14" s="13"/>
      <c r="D14" s="23">
        <v>369</v>
      </c>
      <c r="E14" s="24">
        <v>1105.8599999999999</v>
      </c>
      <c r="F14" s="25">
        <v>1474.15</v>
      </c>
      <c r="G14" s="26">
        <f t="shared" si="0"/>
        <v>737.29000000000019</v>
      </c>
      <c r="H14" s="26">
        <v>737.29</v>
      </c>
      <c r="I14" s="32" t="s">
        <v>34</v>
      </c>
      <c r="J14" s="41" t="s">
        <v>35</v>
      </c>
      <c r="K14" s="42">
        <v>636</v>
      </c>
      <c r="L14" s="28">
        <f>G14-K14</f>
        <v>101.29000000000019</v>
      </c>
    </row>
    <row r="15" spans="1:12" s="4" customFormat="1" ht="12.75">
      <c r="A15" s="29"/>
      <c r="B15" s="41"/>
      <c r="C15" s="13"/>
      <c r="D15" s="23"/>
      <c r="E15" s="24"/>
      <c r="F15" s="25"/>
      <c r="G15" s="26">
        <f t="shared" si="0"/>
        <v>0</v>
      </c>
      <c r="H15" s="26">
        <v>0</v>
      </c>
      <c r="I15" s="32"/>
      <c r="J15" s="41"/>
      <c r="K15" s="42"/>
      <c r="L15" s="28"/>
    </row>
    <row r="16" spans="1:12" s="4" customFormat="1" ht="12.75">
      <c r="A16" s="29"/>
      <c r="B16" s="43" t="s">
        <v>36</v>
      </c>
      <c r="C16" s="13"/>
      <c r="D16" s="23"/>
      <c r="E16" s="24"/>
      <c r="F16" s="25"/>
      <c r="G16" s="26">
        <f t="shared" si="0"/>
        <v>0</v>
      </c>
      <c r="H16" s="26">
        <v>0</v>
      </c>
      <c r="I16" s="32"/>
      <c r="J16" s="43" t="s">
        <v>36</v>
      </c>
      <c r="K16" s="42"/>
      <c r="L16" s="28"/>
    </row>
    <row r="17" spans="1:12" s="44" customFormat="1" ht="12.75">
      <c r="A17" s="29" t="s">
        <v>37</v>
      </c>
      <c r="B17" s="30" t="s">
        <v>38</v>
      </c>
      <c r="C17" s="13"/>
      <c r="D17" s="23">
        <v>1085</v>
      </c>
      <c r="E17" s="24">
        <v>3254.05</v>
      </c>
      <c r="F17" s="25">
        <v>4339.01</v>
      </c>
      <c r="G17" s="26">
        <f t="shared" si="0"/>
        <v>2169.96</v>
      </c>
      <c r="H17" s="26">
        <v>2169.96</v>
      </c>
      <c r="I17" s="30" t="s">
        <v>37</v>
      </c>
      <c r="J17" s="30" t="s">
        <v>38</v>
      </c>
      <c r="K17" s="23">
        <v>1561</v>
      </c>
      <c r="L17" s="28">
        <f t="shared" ref="L17:L25" si="1">G17-K17</f>
        <v>608.96</v>
      </c>
    </row>
    <row r="18" spans="1:12" s="4" customFormat="1" ht="12.75">
      <c r="A18" s="29" t="s">
        <v>39</v>
      </c>
      <c r="B18" s="41" t="s">
        <v>40</v>
      </c>
      <c r="C18" s="13"/>
      <c r="D18" s="23">
        <v>97</v>
      </c>
      <c r="E18" s="24">
        <v>291.83999999999997</v>
      </c>
      <c r="F18" s="25">
        <v>389.08</v>
      </c>
      <c r="G18" s="26">
        <f t="shared" si="0"/>
        <v>194.24</v>
      </c>
      <c r="H18" s="26">
        <v>194.24</v>
      </c>
      <c r="I18" s="32" t="s">
        <v>39</v>
      </c>
      <c r="J18" s="41" t="s">
        <v>40</v>
      </c>
      <c r="K18" s="33">
        <v>140</v>
      </c>
      <c r="L18" s="28">
        <f t="shared" si="1"/>
        <v>54.240000000000009</v>
      </c>
    </row>
    <row r="19" spans="1:12" s="4" customFormat="1" ht="12.75">
      <c r="A19" s="45" t="s">
        <v>41</v>
      </c>
      <c r="B19" s="46" t="s">
        <v>42</v>
      </c>
      <c r="C19" s="13"/>
      <c r="D19" s="47">
        <v>919</v>
      </c>
      <c r="E19" s="24">
        <v>2816.39</v>
      </c>
      <c r="F19" s="25">
        <v>3735.44</v>
      </c>
      <c r="G19" s="26">
        <f t="shared" si="0"/>
        <v>1838.0500000000002</v>
      </c>
      <c r="H19" s="26">
        <v>1838.05</v>
      </c>
      <c r="I19" s="32" t="s">
        <v>41</v>
      </c>
      <c r="J19" s="46" t="s">
        <v>42</v>
      </c>
      <c r="K19" s="48">
        <v>1323</v>
      </c>
      <c r="L19" s="28">
        <f t="shared" si="1"/>
        <v>515.05000000000018</v>
      </c>
    </row>
    <row r="20" spans="1:12" s="4" customFormat="1" ht="12.75">
      <c r="A20" s="45" t="s">
        <v>43</v>
      </c>
      <c r="B20" s="46" t="s">
        <v>44</v>
      </c>
      <c r="C20" s="13"/>
      <c r="D20" s="48">
        <v>526</v>
      </c>
      <c r="E20" s="24">
        <v>1626.36</v>
      </c>
      <c r="F20" s="25">
        <v>2345.85</v>
      </c>
      <c r="G20" s="26">
        <f t="shared" si="0"/>
        <v>1245.49</v>
      </c>
      <c r="H20" s="26">
        <v>1245.49</v>
      </c>
      <c r="I20" s="32" t="s">
        <v>43</v>
      </c>
      <c r="J20" s="31" t="s">
        <v>44</v>
      </c>
      <c r="K20" s="48">
        <v>1025</v>
      </c>
      <c r="L20" s="28">
        <f t="shared" si="1"/>
        <v>220.49</v>
      </c>
    </row>
    <row r="21" spans="1:12" s="4" customFormat="1" ht="12.75">
      <c r="A21" s="45" t="s">
        <v>45</v>
      </c>
      <c r="B21" s="46" t="s">
        <v>46</v>
      </c>
      <c r="C21" s="13"/>
      <c r="D21" s="48">
        <v>1287</v>
      </c>
      <c r="E21" s="24">
        <v>3448.18</v>
      </c>
      <c r="F21" s="25">
        <v>4057.29</v>
      </c>
      <c r="G21" s="26">
        <f t="shared" si="0"/>
        <v>1896.1100000000001</v>
      </c>
      <c r="H21" s="26">
        <v>1896.11</v>
      </c>
      <c r="I21" s="49" t="s">
        <v>45</v>
      </c>
      <c r="J21" s="50" t="s">
        <v>46</v>
      </c>
      <c r="K21" s="48">
        <v>903</v>
      </c>
      <c r="L21" s="28">
        <f t="shared" si="1"/>
        <v>993.11000000000013</v>
      </c>
    </row>
    <row r="22" spans="1:12" s="4" customFormat="1" ht="12.75">
      <c r="A22" s="45" t="s">
        <v>47</v>
      </c>
      <c r="B22" s="45" t="s">
        <v>48</v>
      </c>
      <c r="C22" s="13"/>
      <c r="D22" s="48">
        <v>15</v>
      </c>
      <c r="E22" s="24">
        <v>43.94</v>
      </c>
      <c r="F22" s="25">
        <v>58.48</v>
      </c>
      <c r="G22" s="26">
        <f t="shared" si="0"/>
        <v>29.54</v>
      </c>
      <c r="H22" s="26">
        <v>29.54</v>
      </c>
      <c r="I22" s="49" t="s">
        <v>47</v>
      </c>
      <c r="J22" s="50" t="s">
        <v>48</v>
      </c>
      <c r="K22" s="23">
        <v>28</v>
      </c>
      <c r="L22" s="28">
        <f t="shared" si="1"/>
        <v>1.5399999999999991</v>
      </c>
    </row>
    <row r="23" spans="1:12" s="44" customFormat="1" ht="12.75">
      <c r="A23" s="30"/>
      <c r="B23" s="51"/>
      <c r="C23" s="13"/>
      <c r="D23" s="24">
        <v>0</v>
      </c>
      <c r="E23" s="24">
        <v>0</v>
      </c>
      <c r="F23" s="25">
        <v>0</v>
      </c>
      <c r="G23" s="26">
        <f t="shared" si="0"/>
        <v>0</v>
      </c>
      <c r="H23" s="26">
        <v>0</v>
      </c>
      <c r="I23" s="49"/>
      <c r="J23" s="49"/>
      <c r="K23" s="23">
        <v>0</v>
      </c>
      <c r="L23" s="28">
        <f t="shared" si="1"/>
        <v>0</v>
      </c>
    </row>
    <row r="24" spans="1:12" s="44" customFormat="1" ht="12.75">
      <c r="A24" s="30"/>
      <c r="B24" s="22" t="s">
        <v>49</v>
      </c>
      <c r="C24" s="13"/>
      <c r="D24" s="48">
        <v>0</v>
      </c>
      <c r="E24" s="24">
        <v>0</v>
      </c>
      <c r="F24" s="25">
        <v>0</v>
      </c>
      <c r="G24" s="26">
        <f t="shared" si="0"/>
        <v>0</v>
      </c>
      <c r="H24" s="26">
        <v>0</v>
      </c>
      <c r="I24" s="49"/>
      <c r="J24" s="22" t="s">
        <v>49</v>
      </c>
      <c r="K24" s="23">
        <v>0</v>
      </c>
      <c r="L24" s="28">
        <f t="shared" si="1"/>
        <v>0</v>
      </c>
    </row>
    <row r="25" spans="1:12" s="44" customFormat="1" ht="12.75">
      <c r="A25" s="30" t="s">
        <v>50</v>
      </c>
      <c r="B25" s="34" t="s">
        <v>51</v>
      </c>
      <c r="C25" s="35"/>
      <c r="D25" s="37">
        <v>114.28</v>
      </c>
      <c r="E25" s="37">
        <v>13060.32</v>
      </c>
      <c r="F25" s="38">
        <v>13045.03</v>
      </c>
      <c r="G25" s="36">
        <f t="shared" si="0"/>
        <v>98.990000000001601</v>
      </c>
      <c r="H25" s="36">
        <v>0</v>
      </c>
      <c r="I25" s="49"/>
      <c r="J25" s="49" t="s">
        <v>51</v>
      </c>
      <c r="K25" s="23">
        <v>0</v>
      </c>
      <c r="L25" s="28">
        <f t="shared" si="1"/>
        <v>98.990000000001601</v>
      </c>
    </row>
    <row r="26" spans="1:12" s="44" customFormat="1" ht="12.75">
      <c r="A26" s="30" t="s">
        <v>52</v>
      </c>
      <c r="B26" s="52" t="s">
        <v>53</v>
      </c>
      <c r="C26" s="13"/>
      <c r="D26" s="24">
        <v>4402.13</v>
      </c>
      <c r="E26" s="24">
        <v>4402.13</v>
      </c>
      <c r="F26" s="25">
        <v>0</v>
      </c>
      <c r="G26" s="26">
        <f t="shared" si="0"/>
        <v>0</v>
      </c>
      <c r="H26" s="26">
        <v>0</v>
      </c>
      <c r="I26" s="49"/>
      <c r="J26" s="49"/>
      <c r="K26" s="23"/>
      <c r="L26" s="28"/>
    </row>
    <row r="27" spans="1:12" s="4" customFormat="1" ht="12.75">
      <c r="A27" s="53"/>
      <c r="B27" s="54"/>
      <c r="C27" s="13"/>
      <c r="D27" s="26">
        <v>0</v>
      </c>
      <c r="E27" s="24">
        <v>0</v>
      </c>
      <c r="F27" s="25">
        <v>0</v>
      </c>
      <c r="G27" s="55">
        <f>D27+E27-F27</f>
        <v>0</v>
      </c>
      <c r="H27" s="55">
        <v>0</v>
      </c>
      <c r="I27" s="56"/>
      <c r="J27" s="57"/>
      <c r="K27" s="26">
        <v>0</v>
      </c>
      <c r="L27" s="28">
        <f>G27-K27</f>
        <v>0</v>
      </c>
    </row>
    <row r="28" spans="1:12" s="63" customFormat="1" ht="18.75" customHeight="1">
      <c r="A28" s="58"/>
      <c r="B28" s="59" t="s">
        <v>54</v>
      </c>
      <c r="C28" s="59"/>
      <c r="D28" s="60">
        <f>SUM(D9:D25)</f>
        <v>16015.460000000001</v>
      </c>
      <c r="E28" s="60">
        <f>SUM(E9:E25)</f>
        <v>36627.69</v>
      </c>
      <c r="F28" s="60">
        <f>SUM(F9:F25)</f>
        <v>36787.26</v>
      </c>
      <c r="G28" s="61">
        <f>SUM(G9:G25)</f>
        <v>16175.030000000004</v>
      </c>
      <c r="H28" s="61">
        <f>SUM(H9:H25)</f>
        <v>16175.030000000002</v>
      </c>
      <c r="I28" s="58"/>
      <c r="J28" s="58"/>
      <c r="K28" s="60">
        <f>SUM(K9:K25)</f>
        <v>15397</v>
      </c>
      <c r="L28" s="62">
        <f>SUM(L9:L25)</f>
        <v>778.0300000000027</v>
      </c>
    </row>
    <row r="30" spans="1:12">
      <c r="B30" s="64"/>
      <c r="C30" s="65"/>
      <c r="D30" s="66" t="s">
        <v>55</v>
      </c>
      <c r="E30" s="67" t="s">
        <v>55</v>
      </c>
    </row>
    <row r="31" spans="1:12">
      <c r="B31" s="68" t="s">
        <v>56</v>
      </c>
      <c r="C31" s="69"/>
      <c r="D31" s="70">
        <v>44195</v>
      </c>
      <c r="E31" s="70">
        <v>43830</v>
      </c>
    </row>
    <row r="32" spans="1:12">
      <c r="B32" s="71"/>
      <c r="C32" s="71"/>
      <c r="D32" s="72"/>
      <c r="E32" s="73"/>
    </row>
    <row r="33" spans="1:13">
      <c r="B33" s="74" t="s">
        <v>29</v>
      </c>
      <c r="C33" s="74"/>
      <c r="D33" s="75">
        <f>G11</f>
        <v>810.69000000000051</v>
      </c>
      <c r="E33" s="75">
        <f>K11</f>
        <v>1167</v>
      </c>
    </row>
    <row r="34" spans="1:13">
      <c r="B34" s="74" t="s">
        <v>31</v>
      </c>
      <c r="C34" s="74"/>
      <c r="D34" s="75">
        <f>G12</f>
        <v>3333.3</v>
      </c>
      <c r="E34" s="75">
        <f>K12</f>
        <v>5183</v>
      </c>
    </row>
    <row r="35" spans="1:13">
      <c r="B35" s="74" t="s">
        <v>33</v>
      </c>
      <c r="C35" s="74"/>
      <c r="D35" s="75">
        <f>G13</f>
        <v>3821.37</v>
      </c>
      <c r="E35" s="75">
        <f>K13</f>
        <v>3431</v>
      </c>
    </row>
    <row r="36" spans="1:13">
      <c r="B36" s="74" t="s">
        <v>57</v>
      </c>
      <c r="C36" s="74"/>
      <c r="D36" s="75"/>
      <c r="E36" s="75">
        <v>1408</v>
      </c>
    </row>
    <row r="37" spans="1:13">
      <c r="B37" s="74" t="s">
        <v>35</v>
      </c>
      <c r="C37" s="74"/>
      <c r="D37" s="75">
        <f>G14</f>
        <v>737.29000000000019</v>
      </c>
      <c r="E37" s="75">
        <f>K14</f>
        <v>636</v>
      </c>
    </row>
    <row r="38" spans="1:13">
      <c r="B38" s="76"/>
      <c r="C38" s="76"/>
      <c r="D38" s="77"/>
      <c r="E38" s="78"/>
    </row>
    <row r="39" spans="1:13">
      <c r="B39" s="79" t="s">
        <v>58</v>
      </c>
      <c r="C39" s="79"/>
      <c r="D39" s="80">
        <f>+SUM(D33:D37)</f>
        <v>8702.6500000000015</v>
      </c>
      <c r="E39" s="81">
        <f>+SUM(E33:E37)</f>
        <v>11825</v>
      </c>
    </row>
    <row r="40" spans="1:13">
      <c r="B40" s="82"/>
      <c r="C40" s="82"/>
      <c r="D40" s="82"/>
      <c r="E40" s="82"/>
    </row>
    <row r="41" spans="1:13">
      <c r="B41" s="83" t="s">
        <v>59</v>
      </c>
      <c r="C41" s="83"/>
      <c r="D41" s="78">
        <f>SUM(G17:G26)</f>
        <v>7472.3800000000019</v>
      </c>
      <c r="E41" s="78">
        <f>SUM(K17:K26)</f>
        <v>4980</v>
      </c>
    </row>
    <row r="42" spans="1:13">
      <c r="B42" s="84" t="s">
        <v>60</v>
      </c>
      <c r="C42" s="84"/>
      <c r="D42" s="85">
        <f>D39+D41</f>
        <v>16175.030000000002</v>
      </c>
      <c r="E42" s="85">
        <f>E39+E41</f>
        <v>16805</v>
      </c>
    </row>
    <row r="44" spans="1:13">
      <c r="A44" s="86" t="s">
        <v>61</v>
      </c>
      <c r="B44" s="87"/>
      <c r="C44" s="87"/>
      <c r="D44" s="87"/>
      <c r="E44" s="87"/>
      <c r="F44" s="87"/>
      <c r="G44" s="87"/>
      <c r="H44" s="87"/>
      <c r="I44" s="87"/>
      <c r="J44" s="88"/>
      <c r="K44" s="89"/>
      <c r="L44" s="89"/>
      <c r="M44" s="89"/>
    </row>
    <row r="45" spans="1:13">
      <c r="A45" s="90" t="s">
        <v>62</v>
      </c>
      <c r="J45" s="91"/>
    </row>
    <row r="46" spans="1:13">
      <c r="A46" s="90"/>
      <c r="J46" s="91"/>
    </row>
    <row r="47" spans="1:13">
      <c r="A47" s="92" t="s">
        <v>63</v>
      </c>
      <c r="J47" s="91"/>
    </row>
    <row r="48" spans="1:13">
      <c r="A48" s="90" t="s">
        <v>64</v>
      </c>
      <c r="J48" s="91"/>
    </row>
    <row r="49" spans="1:10">
      <c r="A49" s="90" t="s">
        <v>65</v>
      </c>
      <c r="J49" s="91"/>
    </row>
    <row r="50" spans="1:10">
      <c r="A50" s="90"/>
      <c r="J50" s="91"/>
    </row>
    <row r="51" spans="1:10">
      <c r="A51" s="90"/>
      <c r="J51" s="91"/>
    </row>
    <row r="52" spans="1:10">
      <c r="A52" s="92" t="s">
        <v>66</v>
      </c>
      <c r="J52" s="91"/>
    </row>
    <row r="55" spans="1:10">
      <c r="A55" s="93" t="s">
        <v>67</v>
      </c>
    </row>
  </sheetData>
  <mergeCells count="16">
    <mergeCell ref="B1:I1"/>
    <mergeCell ref="K1:L1"/>
    <mergeCell ref="B2:I2"/>
    <mergeCell ref="K2:L2"/>
    <mergeCell ref="B3:I3"/>
    <mergeCell ref="K3:L3"/>
    <mergeCell ref="B4:I4"/>
    <mergeCell ref="K4:L4"/>
    <mergeCell ref="B5:I5"/>
    <mergeCell ref="K5:L5"/>
    <mergeCell ref="A7:A8"/>
    <mergeCell ref="B7:B8"/>
    <mergeCell ref="C7:C8"/>
    <mergeCell ref="E7:F7"/>
    <mergeCell ref="I7:I8"/>
    <mergeCell ref="J7:J8"/>
  </mergeCells>
  <pageMargins left="0" right="0" top="0.39374999999999999" bottom="0.39374999999999999" header="0" footer="0"/>
  <pageSetup paperSize="9" firstPageNumber="0" orientation="portrait" horizontalDpi="300" verticalDpi="300"/>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
  <sheetViews>
    <sheetView tabSelected="1" topLeftCell="A2" zoomScale="80" zoomScaleNormal="80" workbookViewId="0">
      <selection activeCell="G13" sqref="G13:G14"/>
    </sheetView>
  </sheetViews>
  <sheetFormatPr defaultColWidth="10.5" defaultRowHeight="14.25"/>
  <cols>
    <col min="1" max="1" width="24.5" customWidth="1"/>
    <col min="2" max="2" width="11.25" customWidth="1"/>
    <col min="3" max="3" width="13.5" customWidth="1"/>
    <col min="4" max="4" width="13.875" customWidth="1"/>
    <col min="5" max="5" width="16.375" customWidth="1"/>
    <col min="6" max="6" width="12.75" customWidth="1"/>
    <col min="7" max="7" width="13.125" customWidth="1"/>
    <col min="8" max="8" width="5" customWidth="1"/>
    <col min="9" max="9" width="10.875" customWidth="1"/>
    <col min="10" max="10" width="12.5" customWidth="1"/>
    <col min="11" max="11" width="16.25" customWidth="1"/>
    <col min="12" max="12" width="12.5" customWidth="1"/>
    <col min="13" max="13" width="24.5" customWidth="1"/>
  </cols>
  <sheetData>
    <row r="1" spans="1:14" s="4" customFormat="1">
      <c r="A1" s="2" t="s">
        <v>0</v>
      </c>
      <c r="B1" s="225" t="s">
        <v>1</v>
      </c>
      <c r="C1" s="225"/>
      <c r="D1" s="225"/>
      <c r="E1" s="225"/>
      <c r="F1" s="225"/>
      <c r="G1" s="225"/>
      <c r="H1" s="225"/>
      <c r="I1" s="225"/>
      <c r="J1" s="226" t="s">
        <v>2</v>
      </c>
      <c r="K1" s="226"/>
      <c r="L1" s="226"/>
      <c r="M1" s="227"/>
      <c r="N1" s="227"/>
    </row>
    <row r="2" spans="1:14" s="4" customFormat="1" ht="12.75">
      <c r="A2" s="2" t="s">
        <v>3</v>
      </c>
      <c r="B2" s="225" t="s">
        <v>4</v>
      </c>
      <c r="C2" s="225"/>
      <c r="D2" s="225"/>
      <c r="E2" s="225"/>
      <c r="F2" s="225"/>
      <c r="G2" s="225"/>
      <c r="H2" s="225"/>
      <c r="I2" s="225"/>
      <c r="J2" s="226" t="s">
        <v>5</v>
      </c>
      <c r="K2" s="226"/>
      <c r="L2" s="226"/>
      <c r="M2" s="216" t="s">
        <v>6</v>
      </c>
      <c r="N2" s="216"/>
    </row>
    <row r="3" spans="1:14" s="4" customFormat="1" ht="12.75">
      <c r="A3" s="2" t="s">
        <v>7</v>
      </c>
      <c r="B3" s="225" t="s">
        <v>8</v>
      </c>
      <c r="C3" s="225"/>
      <c r="D3" s="225"/>
      <c r="E3" s="225"/>
      <c r="F3" s="225"/>
      <c r="G3" s="225"/>
      <c r="H3" s="225"/>
      <c r="I3" s="225"/>
      <c r="J3" s="226" t="s">
        <v>9</v>
      </c>
      <c r="K3" s="226"/>
      <c r="L3" s="226"/>
      <c r="M3" s="221">
        <v>44134</v>
      </c>
      <c r="N3" s="221"/>
    </row>
    <row r="4" spans="1:14" s="4" customFormat="1" ht="12.75">
      <c r="A4" s="2" t="s">
        <v>10</v>
      </c>
      <c r="B4" s="225" t="s">
        <v>11</v>
      </c>
      <c r="C4" s="225"/>
      <c r="D4" s="225"/>
      <c r="E4" s="225"/>
      <c r="F4" s="225"/>
      <c r="G4" s="225"/>
      <c r="H4" s="225"/>
      <c r="I4" s="225"/>
      <c r="J4" s="226" t="s">
        <v>12</v>
      </c>
      <c r="K4" s="226"/>
      <c r="L4" s="226"/>
      <c r="M4" s="216" t="s">
        <v>13</v>
      </c>
      <c r="N4" s="216"/>
    </row>
    <row r="5" spans="1:14" s="4" customFormat="1">
      <c r="A5" s="2" t="s">
        <v>14</v>
      </c>
      <c r="B5" s="225" t="s">
        <v>68</v>
      </c>
      <c r="C5" s="225"/>
      <c r="D5" s="225"/>
      <c r="E5" s="225"/>
      <c r="F5" s="225"/>
      <c r="G5" s="225"/>
      <c r="H5" s="225"/>
      <c r="I5" s="225"/>
      <c r="J5" s="226" t="s">
        <v>9</v>
      </c>
      <c r="K5" s="226"/>
      <c r="L5" s="226"/>
      <c r="M5" s="227"/>
      <c r="N5" s="227"/>
    </row>
    <row r="7" spans="1:14" s="94" customFormat="1" ht="15">
      <c r="B7" s="228" t="s">
        <v>69</v>
      </c>
      <c r="C7" s="228"/>
      <c r="D7" s="228"/>
      <c r="E7" s="228"/>
      <c r="F7" s="228"/>
      <c r="G7" s="228"/>
      <c r="H7" s="95"/>
      <c r="I7" s="229" t="s">
        <v>70</v>
      </c>
      <c r="J7" s="229"/>
      <c r="K7" s="229"/>
      <c r="L7" s="229"/>
    </row>
    <row r="8" spans="1:14" s="94" customFormat="1" ht="13.9" customHeight="1">
      <c r="A8" s="222" t="s">
        <v>71</v>
      </c>
      <c r="B8" s="96" t="s">
        <v>32</v>
      </c>
      <c r="C8" s="97" t="s">
        <v>28</v>
      </c>
      <c r="D8" s="97" t="s">
        <v>30</v>
      </c>
      <c r="E8" s="97"/>
      <c r="F8" s="97" t="s">
        <v>34</v>
      </c>
      <c r="G8" s="223" t="s">
        <v>72</v>
      </c>
      <c r="H8" s="98"/>
      <c r="I8" s="99"/>
      <c r="J8" s="99" t="s">
        <v>73</v>
      </c>
      <c r="K8" s="99"/>
      <c r="L8" s="224" t="s">
        <v>74</v>
      </c>
    </row>
    <row r="9" spans="1:14" s="94" customFormat="1" ht="24">
      <c r="A9" s="222"/>
      <c r="B9" s="101" t="s">
        <v>75</v>
      </c>
      <c r="C9" s="102" t="s">
        <v>76</v>
      </c>
      <c r="D9" s="102" t="s">
        <v>77</v>
      </c>
      <c r="E9" s="102" t="s">
        <v>78</v>
      </c>
      <c r="F9" s="102" t="s">
        <v>79</v>
      </c>
      <c r="G9" s="223"/>
      <c r="H9" s="98"/>
      <c r="I9" s="99" t="s">
        <v>80</v>
      </c>
      <c r="J9" s="100" t="s">
        <v>81</v>
      </c>
      <c r="K9" s="100" t="s">
        <v>82</v>
      </c>
      <c r="L9" s="224"/>
    </row>
    <row r="10" spans="1:14" s="94" customFormat="1" ht="15">
      <c r="A10" s="103" t="s">
        <v>83</v>
      </c>
      <c r="B10" s="104">
        <f>'Cedula Resumen'!K13</f>
        <v>3431</v>
      </c>
      <c r="C10" s="105">
        <f>'Cedula Resumen'!K11</f>
        <v>1167</v>
      </c>
      <c r="D10" s="105">
        <f>'Cedula Resumen'!K12</f>
        <v>5183</v>
      </c>
      <c r="E10" s="105">
        <f>'Cedula Resumen'!E36</f>
        <v>1408</v>
      </c>
      <c r="F10" s="105">
        <f>'Cedula Resumen'!K14</f>
        <v>636</v>
      </c>
      <c r="G10" s="106">
        <f>SUM(B10:F10)</f>
        <v>11825</v>
      </c>
      <c r="H10" s="107"/>
      <c r="I10" s="108">
        <f>'Cedula Resumen'!K264</f>
        <v>0</v>
      </c>
      <c r="J10" s="108">
        <f>'Cedula Resumen'!K17+'Cedula Resumen'!K19</f>
        <v>2884</v>
      </c>
      <c r="K10" s="109"/>
      <c r="L10" s="108">
        <f>+G10+I10+J10</f>
        <v>14709</v>
      </c>
    </row>
    <row r="11" spans="1:14" s="94" customFormat="1" ht="15">
      <c r="A11" s="110" t="s">
        <v>84</v>
      </c>
      <c r="B11" s="111">
        <v>3461</v>
      </c>
      <c r="C11" s="112">
        <v>10003</v>
      </c>
      <c r="D11" s="112">
        <v>4940</v>
      </c>
      <c r="E11" s="112"/>
      <c r="F11" s="112">
        <v>10921</v>
      </c>
      <c r="G11" s="113">
        <f>SUM(B11:F11)</f>
        <v>29325</v>
      </c>
      <c r="H11" s="107"/>
      <c r="I11" s="114">
        <v>104629</v>
      </c>
      <c r="J11" s="114">
        <v>16142</v>
      </c>
      <c r="K11" s="115"/>
      <c r="L11" s="116">
        <f>+G11+I11+J11</f>
        <v>150096</v>
      </c>
    </row>
    <row r="12" spans="1:14" s="94" customFormat="1" ht="15">
      <c r="A12" s="117" t="s">
        <v>85</v>
      </c>
      <c r="B12" s="118">
        <v>8514.02</v>
      </c>
      <c r="C12" s="119">
        <v>1068</v>
      </c>
      <c r="D12" s="119">
        <v>276</v>
      </c>
      <c r="E12" s="119"/>
      <c r="F12" s="119">
        <f>-5403.57</f>
        <v>-5403.57</v>
      </c>
      <c r="G12" s="113">
        <f>SUM(B12:F12)</f>
        <v>4454.4500000000007</v>
      </c>
      <c r="H12" s="107"/>
      <c r="I12" s="120">
        <v>-49222</v>
      </c>
      <c r="J12" s="120">
        <f>22235.58-9850.13</f>
        <v>12385.450000000003</v>
      </c>
      <c r="K12" s="121"/>
      <c r="L12" s="116"/>
    </row>
    <row r="13" spans="1:14" s="127" customFormat="1" ht="15">
      <c r="A13" s="117" t="s">
        <v>86</v>
      </c>
      <c r="B13" s="122">
        <f>-9830.12</f>
        <v>-9830.1200000000008</v>
      </c>
      <c r="C13" s="123">
        <v>-9902</v>
      </c>
      <c r="D13" s="123">
        <v>-6666</v>
      </c>
      <c r="E13" s="123">
        <v>-1407.62</v>
      </c>
      <c r="F13" s="123">
        <v>-5270.13</v>
      </c>
      <c r="G13" s="124">
        <f>SUM(B13:F13)</f>
        <v>-33075.870000000003</v>
      </c>
      <c r="H13" s="125"/>
      <c r="I13" s="120">
        <v>-52314</v>
      </c>
      <c r="J13" s="120">
        <v>-27120.76</v>
      </c>
      <c r="K13" s="126"/>
      <c r="L13" s="120">
        <f>+G13+I13+J13</f>
        <v>-112510.62999999999</v>
      </c>
    </row>
    <row r="14" spans="1:14" s="94" customFormat="1" ht="30">
      <c r="A14" s="128" t="s">
        <v>87</v>
      </c>
      <c r="B14" s="129">
        <f>-Finiquito!H15</f>
        <v>-1755.38</v>
      </c>
      <c r="C14" s="130">
        <v>-1525</v>
      </c>
      <c r="D14" s="130">
        <f>-Finiquito!G15</f>
        <v>-400.02000000000004</v>
      </c>
      <c r="E14" s="130"/>
      <c r="F14" s="131">
        <f>-Finiquito!C15</f>
        <v>-145.63999999999999</v>
      </c>
      <c r="G14" s="132">
        <f>SUM(B14:F14)</f>
        <v>-3826.04</v>
      </c>
      <c r="H14" s="133"/>
      <c r="I14" s="134">
        <f>-Finiquito!E15</f>
        <v>-2994.15</v>
      </c>
      <c r="J14" s="134">
        <f>-Finiquito!L15</f>
        <v>-282.95</v>
      </c>
      <c r="K14" s="135"/>
      <c r="L14" s="136">
        <f>+G14+I14+J14</f>
        <v>-7103.14</v>
      </c>
    </row>
    <row r="15" spans="1:14" s="94" customFormat="1" ht="15">
      <c r="A15" s="137" t="s">
        <v>88</v>
      </c>
      <c r="B15" s="138">
        <f t="shared" ref="B15:G15" si="0">SUM(B10:B14)</f>
        <v>3820.5199999999995</v>
      </c>
      <c r="C15" s="139">
        <f t="shared" si="0"/>
        <v>811</v>
      </c>
      <c r="D15" s="139">
        <f t="shared" si="0"/>
        <v>3332.98</v>
      </c>
      <c r="E15" s="139">
        <f t="shared" si="0"/>
        <v>0.38000000000010914</v>
      </c>
      <c r="F15" s="139">
        <f t="shared" si="0"/>
        <v>737.6600000000002</v>
      </c>
      <c r="G15" s="140">
        <f t="shared" si="0"/>
        <v>8702.5399999999936</v>
      </c>
      <c r="H15" s="107"/>
      <c r="I15" s="141">
        <f>SUM(I10:I14)</f>
        <v>98.849999999999909</v>
      </c>
      <c r="J15" s="141">
        <f>SUM(J10:J14)</f>
        <v>4007.7400000000061</v>
      </c>
      <c r="K15" s="141">
        <f>SUM(K10:K14)</f>
        <v>0</v>
      </c>
      <c r="L15" s="141">
        <f>SUM(L10:L14)</f>
        <v>45191.23000000001</v>
      </c>
    </row>
    <row r="16" spans="1:14" s="94" customFormat="1" ht="15">
      <c r="A16" s="142"/>
      <c r="B16" s="143"/>
      <c r="C16" s="143"/>
      <c r="D16" s="143"/>
      <c r="E16" s="143"/>
      <c r="F16" s="143"/>
      <c r="G16" s="143"/>
      <c r="H16" s="107"/>
      <c r="I16" s="144"/>
      <c r="J16" s="144"/>
      <c r="K16" s="144"/>
      <c r="L16" s="144"/>
    </row>
    <row r="17" spans="1:12" s="94" customFormat="1" ht="15">
      <c r="A17" s="142"/>
      <c r="B17" s="143"/>
      <c r="C17" s="143"/>
      <c r="D17" s="143"/>
      <c r="E17" s="143"/>
      <c r="F17" s="143"/>
      <c r="G17" s="143"/>
      <c r="H17" s="107"/>
      <c r="I17" s="107"/>
      <c r="J17" s="107"/>
      <c r="K17" s="107"/>
      <c r="L17" s="107"/>
    </row>
    <row r="18" spans="1:12" s="94" customFormat="1" ht="15">
      <c r="A18" s="145"/>
      <c r="B18" s="146"/>
      <c r="C18" s="146"/>
      <c r="D18" s="146"/>
      <c r="E18" s="146"/>
      <c r="G18" s="107"/>
      <c r="H18" s="146"/>
      <c r="I18" s="146"/>
      <c r="J18" s="146"/>
      <c r="K18" s="146"/>
      <c r="L18" s="107"/>
    </row>
    <row r="19" spans="1:12" s="94" customFormat="1">
      <c r="A19" s="94" t="s">
        <v>89</v>
      </c>
    </row>
    <row r="20" spans="1:12" s="94" customFormat="1">
      <c r="A20" s="147" t="s">
        <v>90</v>
      </c>
      <c r="B20" s="148"/>
      <c r="C20" s="148"/>
      <c r="D20" s="148"/>
      <c r="E20" s="148"/>
      <c r="F20" s="148"/>
      <c r="G20" s="148"/>
      <c r="H20" s="148"/>
      <c r="I20" s="148"/>
      <c r="J20" s="148"/>
      <c r="K20" s="148"/>
      <c r="L20" s="148" t="s">
        <v>91</v>
      </c>
    </row>
    <row r="21" spans="1:12" s="94" customFormat="1">
      <c r="A21" s="149" t="s">
        <v>92</v>
      </c>
      <c r="B21" s="115">
        <f>Detalle!O44</f>
        <v>2247.85</v>
      </c>
      <c r="C21" s="115">
        <f>Detalle!O48</f>
        <v>6807.5699999999988</v>
      </c>
      <c r="D21" s="115">
        <f>Detalle!O52</f>
        <v>2806.39</v>
      </c>
      <c r="E21" s="94">
        <v>0</v>
      </c>
      <c r="F21" s="115">
        <f>Detalle!O56</f>
        <v>7324.07</v>
      </c>
      <c r="G21" s="150"/>
      <c r="H21" s="151"/>
      <c r="I21" s="115">
        <f>Detalle!O60</f>
        <v>71261.099999999991</v>
      </c>
      <c r="J21" s="115">
        <f>Detalle!O64</f>
        <v>10847.81</v>
      </c>
      <c r="K21" s="115"/>
      <c r="L21" s="115">
        <f>SUM(B21:J21)</f>
        <v>101294.78999999998</v>
      </c>
    </row>
    <row r="22" spans="1:12" s="94" customFormat="1">
      <c r="A22" s="149" t="s">
        <v>93</v>
      </c>
      <c r="B22" s="115">
        <f>Detalle!O45</f>
        <v>1212.77</v>
      </c>
      <c r="C22" s="115">
        <f>Detalle!O49</f>
        <v>3195.5699999999997</v>
      </c>
      <c r="D22" s="115">
        <f>Detalle!O53</f>
        <v>2133.2899999999995</v>
      </c>
      <c r="E22" s="94">
        <v>0</v>
      </c>
      <c r="F22" s="115">
        <f>Detalle!O57</f>
        <v>3596.6900000000005</v>
      </c>
      <c r="G22" s="150"/>
      <c r="H22" s="151"/>
      <c r="I22" s="115">
        <f>Detalle!O61</f>
        <v>33368.110000000015</v>
      </c>
      <c r="J22" s="115">
        <f>Detalle!O65</f>
        <v>5293.8099999999995</v>
      </c>
      <c r="K22" s="115"/>
      <c r="L22" s="115">
        <f>SUM(B22:J22)</f>
        <v>48800.240000000013</v>
      </c>
    </row>
    <row r="23" spans="1:12" s="94" customFormat="1">
      <c r="A23" s="149" t="s">
        <v>94</v>
      </c>
      <c r="B23" s="115"/>
      <c r="C23" s="115"/>
      <c r="D23" s="115"/>
      <c r="E23" s="115">
        <v>0</v>
      </c>
      <c r="F23" s="115"/>
      <c r="G23" s="150"/>
      <c r="H23" s="151"/>
      <c r="I23" s="115"/>
      <c r="J23" s="115"/>
      <c r="K23" s="115"/>
      <c r="L23" s="115">
        <f>SUM(B23:J23)</f>
        <v>0</v>
      </c>
    </row>
    <row r="24" spans="1:12" s="94" customFormat="1" ht="15">
      <c r="A24" s="148" t="s">
        <v>91</v>
      </c>
      <c r="B24" s="152">
        <f>SUM(B21:B23)</f>
        <v>3460.62</v>
      </c>
      <c r="C24" s="152">
        <f>SUM(C21:C23)</f>
        <v>10003.14</v>
      </c>
      <c r="D24" s="152">
        <f>SUM(D21:D23)</f>
        <v>4939.6799999999994</v>
      </c>
      <c r="E24" s="152">
        <f>SUM(E21:E23)</f>
        <v>0</v>
      </c>
      <c r="F24" s="152">
        <f>SUM(F21:F23)</f>
        <v>10920.76</v>
      </c>
      <c r="G24" s="153"/>
      <c r="H24" s="154">
        <f>SUM(H21:H23)</f>
        <v>0</v>
      </c>
      <c r="I24" s="152">
        <f>SUM(I21:I23)</f>
        <v>104629.21</v>
      </c>
      <c r="J24" s="152">
        <f>SUM(J21:J23)</f>
        <v>16141.619999999999</v>
      </c>
      <c r="K24" s="152"/>
      <c r="L24" s="155">
        <f>SUM(L21:L23)</f>
        <v>150095.03</v>
      </c>
    </row>
    <row r="25" spans="1:12" s="94" customFormat="1">
      <c r="A25" s="156" t="s">
        <v>95</v>
      </c>
      <c r="B25" s="157">
        <f>B11-B24</f>
        <v>0.38000000000010914</v>
      </c>
      <c r="C25" s="157">
        <f>C11-C24</f>
        <v>-0.13999999999941792</v>
      </c>
      <c r="D25" s="157">
        <f>D11-D24</f>
        <v>0.32000000000061846</v>
      </c>
      <c r="E25" s="157">
        <f>E11-E24</f>
        <v>0</v>
      </c>
      <c r="F25" s="157">
        <f>F11-F24</f>
        <v>0.23999999999978172</v>
      </c>
      <c r="G25" s="157"/>
      <c r="H25" s="157">
        <f>+H24-H11</f>
        <v>0</v>
      </c>
      <c r="I25" s="157">
        <f>I11-I24</f>
        <v>-0.21000000000640284</v>
      </c>
      <c r="J25" s="157">
        <f>J11-J24</f>
        <v>0.38000000000101863</v>
      </c>
      <c r="K25" s="157"/>
      <c r="L25" s="157">
        <f>L11-L24</f>
        <v>0.97000000000116415</v>
      </c>
    </row>
    <row r="26" spans="1:12" s="94" customFormat="1">
      <c r="B26" s="158"/>
      <c r="C26" s="158"/>
      <c r="D26" s="158"/>
      <c r="E26" s="158"/>
      <c r="F26" s="158"/>
      <c r="G26" s="158"/>
      <c r="H26" s="158"/>
      <c r="I26" s="158"/>
      <c r="J26" s="158"/>
      <c r="K26" s="158"/>
    </row>
    <row r="27" spans="1:12" s="94" customFormat="1">
      <c r="A27" s="94" t="s">
        <v>96</v>
      </c>
    </row>
    <row r="28" spans="1:12">
      <c r="A28" t="s">
        <v>97</v>
      </c>
    </row>
    <row r="29" spans="1:12">
      <c r="A29" t="s">
        <v>98</v>
      </c>
    </row>
    <row r="30" spans="1:12">
      <c r="A30" t="s">
        <v>99</v>
      </c>
    </row>
  </sheetData>
  <mergeCells count="20">
    <mergeCell ref="B1:I1"/>
    <mergeCell ref="J1:L1"/>
    <mergeCell ref="M1:N1"/>
    <mergeCell ref="B2:I2"/>
    <mergeCell ref="J2:L2"/>
    <mergeCell ref="M2:N2"/>
    <mergeCell ref="M5:N5"/>
    <mergeCell ref="B7:G7"/>
    <mergeCell ref="I7:L7"/>
    <mergeCell ref="B3:I3"/>
    <mergeCell ref="J3:L3"/>
    <mergeCell ref="M3:N3"/>
    <mergeCell ref="B4:I4"/>
    <mergeCell ref="J4:L4"/>
    <mergeCell ref="M4:N4"/>
    <mergeCell ref="A8:A9"/>
    <mergeCell ref="G8:G9"/>
    <mergeCell ref="L8:L9"/>
    <mergeCell ref="B5:I5"/>
    <mergeCell ref="J5:L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
  <sheetViews>
    <sheetView zoomScaleNormal="100" workbookViewId="0">
      <selection activeCell="A11" sqref="A11"/>
    </sheetView>
  </sheetViews>
  <sheetFormatPr defaultColWidth="10.625" defaultRowHeight="14.25"/>
  <cols>
    <col min="1" max="1" width="15.125" customWidth="1"/>
    <col min="2" max="2" width="20.75" customWidth="1"/>
    <col min="3" max="4" width="13.125" customWidth="1"/>
    <col min="5" max="5" width="12.625" customWidth="1"/>
    <col min="6" max="11" width="10.875" customWidth="1"/>
    <col min="12" max="12" width="13.375" customWidth="1"/>
    <col min="13" max="15" width="11.5" customWidth="1"/>
  </cols>
  <sheetData>
    <row r="1" spans="1:14" s="4" customFormat="1">
      <c r="A1" s="2" t="s">
        <v>0</v>
      </c>
      <c r="B1" s="230" t="s">
        <v>1</v>
      </c>
      <c r="C1" s="230"/>
      <c r="D1" s="230"/>
      <c r="E1" s="230"/>
      <c r="F1" s="230"/>
      <c r="G1" s="230"/>
      <c r="H1" s="230"/>
      <c r="I1" s="230"/>
      <c r="J1" s="230"/>
      <c r="K1" s="230"/>
      <c r="L1" s="3" t="s">
        <v>2</v>
      </c>
      <c r="M1" s="227"/>
      <c r="N1" s="227"/>
    </row>
    <row r="2" spans="1:14" s="4" customFormat="1" ht="12.75">
      <c r="A2" s="2" t="s">
        <v>3</v>
      </c>
      <c r="B2" s="230" t="s">
        <v>4</v>
      </c>
      <c r="C2" s="230"/>
      <c r="D2" s="230"/>
      <c r="E2" s="230"/>
      <c r="F2" s="230"/>
      <c r="G2" s="230"/>
      <c r="H2" s="230"/>
      <c r="I2" s="230"/>
      <c r="J2" s="230"/>
      <c r="K2" s="230"/>
      <c r="L2" s="3" t="s">
        <v>5</v>
      </c>
      <c r="M2" s="216" t="s">
        <v>6</v>
      </c>
      <c r="N2" s="216"/>
    </row>
    <row r="3" spans="1:14" s="4" customFormat="1" ht="12.75">
      <c r="A3" s="2" t="s">
        <v>7</v>
      </c>
      <c r="B3" s="230" t="s">
        <v>8</v>
      </c>
      <c r="C3" s="230"/>
      <c r="D3" s="230"/>
      <c r="E3" s="230"/>
      <c r="F3" s="230"/>
      <c r="G3" s="230"/>
      <c r="H3" s="230"/>
      <c r="I3" s="230"/>
      <c r="J3" s="230"/>
      <c r="K3" s="230"/>
      <c r="L3" s="3" t="s">
        <v>9</v>
      </c>
      <c r="M3" s="221">
        <v>44134</v>
      </c>
      <c r="N3" s="221"/>
    </row>
    <row r="4" spans="1:14" s="4" customFormat="1" ht="12.75">
      <c r="A4" s="2" t="s">
        <v>10</v>
      </c>
      <c r="B4" s="230" t="s">
        <v>11</v>
      </c>
      <c r="C4" s="230"/>
      <c r="D4" s="230"/>
      <c r="E4" s="230"/>
      <c r="F4" s="230"/>
      <c r="G4" s="230"/>
      <c r="H4" s="230"/>
      <c r="I4" s="230"/>
      <c r="J4" s="230"/>
      <c r="K4" s="230"/>
      <c r="L4" s="3" t="s">
        <v>12</v>
      </c>
      <c r="M4" s="216" t="s">
        <v>13</v>
      </c>
      <c r="N4" s="216"/>
    </row>
    <row r="5" spans="1:14" s="4" customFormat="1">
      <c r="A5" s="2" t="s">
        <v>14</v>
      </c>
      <c r="B5" s="230" t="s">
        <v>68</v>
      </c>
      <c r="C5" s="230"/>
      <c r="D5" s="230"/>
      <c r="E5" s="230"/>
      <c r="F5" s="230"/>
      <c r="G5" s="230"/>
      <c r="H5" s="230"/>
      <c r="I5" s="230"/>
      <c r="J5" s="230"/>
      <c r="K5" s="230"/>
      <c r="L5" s="3" t="s">
        <v>9</v>
      </c>
      <c r="M5" s="227"/>
      <c r="N5" s="227"/>
    </row>
    <row r="7" spans="1:14" s="160" customFormat="1" ht="55.5" customHeight="1">
      <c r="A7" s="159" t="s">
        <v>100</v>
      </c>
      <c r="B7" s="159" t="s">
        <v>101</v>
      </c>
      <c r="C7" s="159" t="s">
        <v>35</v>
      </c>
      <c r="D7" s="159" t="s">
        <v>102</v>
      </c>
      <c r="E7" s="159" t="s">
        <v>103</v>
      </c>
      <c r="F7" s="159" t="s">
        <v>104</v>
      </c>
      <c r="G7" s="159" t="s">
        <v>105</v>
      </c>
      <c r="H7" s="159" t="s">
        <v>33</v>
      </c>
      <c r="I7" s="159" t="s">
        <v>106</v>
      </c>
      <c r="J7" s="159" t="s">
        <v>54</v>
      </c>
      <c r="K7" s="159"/>
      <c r="L7" s="159" t="s">
        <v>107</v>
      </c>
      <c r="M7" s="159" t="s">
        <v>108</v>
      </c>
      <c r="N7" s="159" t="s">
        <v>54</v>
      </c>
    </row>
    <row r="8" spans="1:14">
      <c r="A8" s="161" t="s">
        <v>109</v>
      </c>
      <c r="B8" s="161" t="s">
        <v>110</v>
      </c>
      <c r="C8" s="161"/>
      <c r="D8" s="161">
        <v>0</v>
      </c>
      <c r="E8" s="162">
        <v>670</v>
      </c>
      <c r="F8" s="162">
        <v>279.17</v>
      </c>
      <c r="G8" s="162">
        <v>66.67</v>
      </c>
      <c r="H8" s="162">
        <v>272.64999999999998</v>
      </c>
      <c r="I8" s="162">
        <v>1005</v>
      </c>
      <c r="J8" s="162">
        <f t="shared" ref="J8:J13" si="0">SUM(C8:I8)</f>
        <v>2293.4899999999998</v>
      </c>
      <c r="K8" s="162"/>
      <c r="L8" s="162">
        <v>63.32</v>
      </c>
      <c r="M8" s="162">
        <f>83.76+268+338.69</f>
        <v>690.45</v>
      </c>
      <c r="N8" s="162">
        <f t="shared" ref="N8:N14" si="1">J8-L8-M8</f>
        <v>1539.7199999999996</v>
      </c>
    </row>
    <row r="9" spans="1:14">
      <c r="A9" s="161" t="s">
        <v>111</v>
      </c>
      <c r="B9" s="161" t="s">
        <v>112</v>
      </c>
      <c r="C9" s="161"/>
      <c r="D9" s="161">
        <v>514.99</v>
      </c>
      <c r="E9" s="161">
        <v>411.99</v>
      </c>
      <c r="F9" s="161">
        <v>171.15</v>
      </c>
      <c r="G9" s="161">
        <v>66.67</v>
      </c>
      <c r="H9" s="161">
        <f>203.68+17.17</f>
        <v>220.85000000000002</v>
      </c>
      <c r="I9" s="162">
        <v>1235.97</v>
      </c>
      <c r="J9" s="162">
        <f t="shared" si="0"/>
        <v>2621.62</v>
      </c>
      <c r="K9" s="161"/>
      <c r="L9" s="161">
        <v>38.93</v>
      </c>
      <c r="M9" s="161">
        <f>206+333.02+40.05</f>
        <v>579.06999999999994</v>
      </c>
      <c r="N9" s="162">
        <f t="shared" si="1"/>
        <v>2003.6200000000001</v>
      </c>
    </row>
    <row r="10" spans="1:14">
      <c r="A10" s="161" t="s">
        <v>113</v>
      </c>
      <c r="B10" s="161" t="s">
        <v>110</v>
      </c>
      <c r="C10" s="161"/>
      <c r="D10" s="161">
        <v>1925</v>
      </c>
      <c r="E10" s="161">
        <v>1100</v>
      </c>
      <c r="F10" s="161">
        <v>458.33</v>
      </c>
      <c r="G10" s="161">
        <v>66.67</v>
      </c>
      <c r="H10" s="161">
        <f>183.33+623.33</f>
        <v>806.66000000000008</v>
      </c>
      <c r="I10" s="162">
        <f>4400</f>
        <v>4400</v>
      </c>
      <c r="J10" s="162">
        <f t="shared" si="0"/>
        <v>8756.66</v>
      </c>
      <c r="K10" s="161"/>
      <c r="L10" s="161">
        <v>103.95</v>
      </c>
      <c r="M10" s="161">
        <f>137.5+119.17+751.17+125.71</f>
        <v>1133.55</v>
      </c>
      <c r="N10" s="162">
        <f t="shared" si="1"/>
        <v>7519.1599999999989</v>
      </c>
    </row>
    <row r="11" spans="1:14">
      <c r="A11" s="161" t="s">
        <v>114</v>
      </c>
      <c r="B11" s="161" t="s">
        <v>110</v>
      </c>
      <c r="C11" s="161">
        <v>33.979999999999997</v>
      </c>
      <c r="D11" s="161">
        <v>815.52</v>
      </c>
      <c r="E11" s="161">
        <v>407.76</v>
      </c>
      <c r="F11" s="161">
        <v>169.39</v>
      </c>
      <c r="G11" s="161">
        <v>66.67</v>
      </c>
      <c r="H11" s="161">
        <v>196.26</v>
      </c>
      <c r="I11" s="162">
        <f>1834.92</f>
        <v>1834.92</v>
      </c>
      <c r="J11" s="162">
        <f t="shared" si="0"/>
        <v>3524.5</v>
      </c>
      <c r="K11" s="161"/>
      <c r="L11" s="161">
        <v>38.53</v>
      </c>
      <c r="M11" s="161">
        <f>203.88+317.62+51.61</f>
        <v>573.11</v>
      </c>
      <c r="N11" s="162">
        <f t="shared" si="1"/>
        <v>2912.8599999999997</v>
      </c>
    </row>
    <row r="12" spans="1:14">
      <c r="A12" s="161" t="s">
        <v>115</v>
      </c>
      <c r="B12" s="161" t="s">
        <v>110</v>
      </c>
      <c r="C12" s="161"/>
      <c r="D12" s="161">
        <v>1112.0999999999999</v>
      </c>
      <c r="E12" s="161">
        <v>404.4</v>
      </c>
      <c r="F12" s="161">
        <v>167.99</v>
      </c>
      <c r="G12" s="161">
        <v>66.67</v>
      </c>
      <c r="H12" s="161">
        <v>183.58</v>
      </c>
      <c r="I12" s="162">
        <v>2426.4</v>
      </c>
      <c r="J12" s="162">
        <f t="shared" si="0"/>
        <v>4361.1400000000003</v>
      </c>
      <c r="K12" s="161"/>
      <c r="L12" s="161">
        <v>38.22</v>
      </c>
      <c r="M12" s="161">
        <f>202.2+273.74+78.65+13.79</f>
        <v>568.38</v>
      </c>
      <c r="N12" s="162">
        <f t="shared" si="1"/>
        <v>3754.54</v>
      </c>
    </row>
    <row r="13" spans="1:14">
      <c r="A13" s="161" t="s">
        <v>116</v>
      </c>
      <c r="B13" s="161" t="s">
        <v>117</v>
      </c>
      <c r="C13" s="161">
        <v>111.66</v>
      </c>
      <c r="D13" s="161">
        <v>670</v>
      </c>
      <c r="E13" s="161">
        <v>0</v>
      </c>
      <c r="F13" s="161">
        <v>279.17</v>
      </c>
      <c r="G13" s="161">
        <v>66.67</v>
      </c>
      <c r="H13" s="161">
        <v>75.38</v>
      </c>
      <c r="I13" s="162">
        <v>3350</v>
      </c>
      <c r="J13" s="162">
        <f t="shared" si="0"/>
        <v>4552.88</v>
      </c>
      <c r="K13" s="161"/>
      <c r="L13" s="161">
        <v>0</v>
      </c>
      <c r="M13" s="161">
        <v>150.75</v>
      </c>
      <c r="N13" s="162">
        <f t="shared" si="1"/>
        <v>4402.13</v>
      </c>
    </row>
    <row r="14" spans="1:14">
      <c r="A14" s="161"/>
      <c r="B14" s="161"/>
      <c r="C14" s="161"/>
      <c r="D14" s="161"/>
      <c r="E14" s="161"/>
      <c r="F14" s="161"/>
      <c r="G14" s="161"/>
      <c r="H14" s="161"/>
      <c r="I14" s="162"/>
      <c r="J14" s="162">
        <f>SUM(D14:I14)</f>
        <v>0</v>
      </c>
      <c r="K14" s="161"/>
      <c r="L14" s="161"/>
      <c r="M14" s="161"/>
      <c r="N14" s="162">
        <f t="shared" si="1"/>
        <v>0</v>
      </c>
    </row>
    <row r="15" spans="1:14">
      <c r="A15" s="163"/>
      <c r="B15" s="163"/>
      <c r="C15" s="163">
        <f t="shared" ref="C15:J15" si="2">SUM(C8:C13)</f>
        <v>145.63999999999999</v>
      </c>
      <c r="D15" s="163">
        <f t="shared" si="2"/>
        <v>5037.6099999999997</v>
      </c>
      <c r="E15" s="163">
        <f t="shared" si="2"/>
        <v>2994.15</v>
      </c>
      <c r="F15" s="163">
        <f t="shared" si="2"/>
        <v>1525.2</v>
      </c>
      <c r="G15" s="163">
        <f t="shared" si="2"/>
        <v>400.02000000000004</v>
      </c>
      <c r="H15" s="163">
        <f t="shared" si="2"/>
        <v>1755.38</v>
      </c>
      <c r="I15" s="163">
        <f t="shared" si="2"/>
        <v>14252.289999999999</v>
      </c>
      <c r="J15" s="163">
        <f t="shared" si="2"/>
        <v>26110.29</v>
      </c>
      <c r="K15" s="163"/>
      <c r="L15" s="163">
        <f>SUM(L8:L13)</f>
        <v>282.95</v>
      </c>
      <c r="M15" s="163">
        <f>SUM(M8:M13)</f>
        <v>3695.31</v>
      </c>
      <c r="N15" s="163">
        <f>SUM(N8:N13)</f>
        <v>22132.03</v>
      </c>
    </row>
  </sheetData>
  <mergeCells count="10">
    <mergeCell ref="B4:K4"/>
    <mergeCell ref="M4:N4"/>
    <mergeCell ref="B5:K5"/>
    <mergeCell ref="M5:N5"/>
    <mergeCell ref="B1:K1"/>
    <mergeCell ref="M1:N1"/>
    <mergeCell ref="B2:K2"/>
    <mergeCell ref="M2:N2"/>
    <mergeCell ref="B3:K3"/>
    <mergeCell ref="M3:N3"/>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5"/>
  <sheetViews>
    <sheetView topLeftCell="A16" zoomScale="80" zoomScaleNormal="80" workbookViewId="0">
      <selection activeCell="E21" sqref="E21"/>
    </sheetView>
  </sheetViews>
  <sheetFormatPr defaultColWidth="10.5" defaultRowHeight="14.25"/>
  <cols>
    <col min="4" max="4" width="14.375" customWidth="1"/>
    <col min="8" max="8" width="12.75" customWidth="1"/>
    <col min="9" max="9" width="9.25" customWidth="1"/>
    <col min="10" max="11" width="9.25" hidden="1" customWidth="1"/>
    <col min="12" max="13" width="9.25" customWidth="1"/>
    <col min="14" max="14" width="11.125" customWidth="1"/>
    <col min="15" max="15" width="15" customWidth="1"/>
  </cols>
  <sheetData>
    <row r="1" spans="1:15">
      <c r="N1" s="164"/>
    </row>
    <row r="2" spans="1:15" s="5" customFormat="1" ht="18" customHeight="1">
      <c r="A2" s="234" t="s">
        <v>118</v>
      </c>
      <c r="B2" s="234"/>
      <c r="C2" s="234"/>
      <c r="D2" s="234"/>
      <c r="E2" s="234"/>
      <c r="F2" s="234"/>
      <c r="G2" s="234"/>
      <c r="H2" s="234"/>
      <c r="I2" s="234"/>
      <c r="J2" s="234"/>
      <c r="K2" s="234"/>
      <c r="L2" s="234"/>
      <c r="M2" s="234"/>
      <c r="N2" s="234"/>
      <c r="O2" s="234"/>
    </row>
    <row r="3" spans="1:15" s="5" customFormat="1" ht="12.75">
      <c r="A3" s="165"/>
      <c r="B3" s="165"/>
      <c r="C3" s="165"/>
      <c r="D3" s="165"/>
      <c r="E3" s="165"/>
      <c r="F3" s="165"/>
      <c r="G3" s="165"/>
      <c r="H3" s="165"/>
      <c r="I3" s="165"/>
      <c r="J3" s="165"/>
      <c r="K3" s="165"/>
      <c r="L3" s="165"/>
      <c r="M3" s="165"/>
      <c r="N3" s="166"/>
    </row>
    <row r="4" spans="1:15" s="4" customFormat="1">
      <c r="A4" s="2" t="s">
        <v>0</v>
      </c>
      <c r="B4" s="225" t="s">
        <v>1</v>
      </c>
      <c r="C4" s="225"/>
      <c r="D4" s="225"/>
      <c r="E4" s="225"/>
      <c r="F4" s="225"/>
      <c r="G4" s="225"/>
      <c r="H4" s="225"/>
      <c r="I4" s="225"/>
      <c r="J4" s="226" t="s">
        <v>2</v>
      </c>
      <c r="K4" s="226"/>
      <c r="L4" s="226"/>
      <c r="M4" s="226"/>
      <c r="N4" s="227"/>
      <c r="O4" s="227"/>
    </row>
    <row r="5" spans="1:15" s="4" customFormat="1" ht="12.75">
      <c r="A5" s="2" t="s">
        <v>3</v>
      </c>
      <c r="B5" s="225" t="s">
        <v>4</v>
      </c>
      <c r="C5" s="225"/>
      <c r="D5" s="225"/>
      <c r="E5" s="225"/>
      <c r="F5" s="225"/>
      <c r="G5" s="225"/>
      <c r="H5" s="225"/>
      <c r="I5" s="225"/>
      <c r="J5" s="226" t="s">
        <v>5</v>
      </c>
      <c r="K5" s="226"/>
      <c r="L5" s="226"/>
      <c r="M5" s="226"/>
      <c r="N5" s="216" t="s">
        <v>6</v>
      </c>
      <c r="O5" s="216"/>
    </row>
    <row r="6" spans="1:15" s="4" customFormat="1" ht="12.75">
      <c r="A6" s="2" t="s">
        <v>7</v>
      </c>
      <c r="B6" s="225" t="s">
        <v>8</v>
      </c>
      <c r="C6" s="225"/>
      <c r="D6" s="225"/>
      <c r="E6" s="225"/>
      <c r="F6" s="225"/>
      <c r="G6" s="225"/>
      <c r="H6" s="225"/>
      <c r="I6" s="225"/>
      <c r="J6" s="226" t="s">
        <v>9</v>
      </c>
      <c r="K6" s="226"/>
      <c r="L6" s="226"/>
      <c r="M6" s="226"/>
      <c r="N6" s="221">
        <v>44134</v>
      </c>
      <c r="O6" s="221"/>
    </row>
    <row r="7" spans="1:15" s="4" customFormat="1" ht="12.75">
      <c r="A7" s="2" t="s">
        <v>10</v>
      </c>
      <c r="B7" s="225" t="s">
        <v>11</v>
      </c>
      <c r="C7" s="225"/>
      <c r="D7" s="225"/>
      <c r="E7" s="225"/>
      <c r="F7" s="225"/>
      <c r="G7" s="225"/>
      <c r="H7" s="225"/>
      <c r="I7" s="225"/>
      <c r="J7" s="226" t="s">
        <v>12</v>
      </c>
      <c r="K7" s="226"/>
      <c r="L7" s="226"/>
      <c r="M7" s="226"/>
      <c r="N7" s="216" t="s">
        <v>13</v>
      </c>
      <c r="O7" s="216"/>
    </row>
    <row r="8" spans="1:15" s="4" customFormat="1">
      <c r="A8" s="2" t="s">
        <v>14</v>
      </c>
      <c r="B8" s="225" t="s">
        <v>15</v>
      </c>
      <c r="C8" s="225"/>
      <c r="D8" s="225"/>
      <c r="E8" s="225"/>
      <c r="F8" s="225"/>
      <c r="G8" s="225"/>
      <c r="H8" s="225"/>
      <c r="I8" s="225"/>
      <c r="J8" s="226" t="s">
        <v>9</v>
      </c>
      <c r="K8" s="226"/>
      <c r="L8" s="226"/>
      <c r="M8" s="226"/>
      <c r="N8" s="227"/>
      <c r="O8" s="227"/>
    </row>
    <row r="10" spans="1:15" ht="45">
      <c r="A10" s="231" t="s">
        <v>119</v>
      </c>
      <c r="B10" s="231"/>
      <c r="C10" s="231"/>
      <c r="D10" s="231"/>
      <c r="E10" s="167" t="s">
        <v>120</v>
      </c>
      <c r="F10" s="167" t="s">
        <v>121</v>
      </c>
      <c r="G10" s="167" t="s">
        <v>122</v>
      </c>
    </row>
    <row r="11" spans="1:15">
      <c r="A11" s="168"/>
      <c r="B11" s="169"/>
      <c r="C11" s="169"/>
      <c r="D11" s="170"/>
      <c r="E11" s="171"/>
      <c r="F11" s="171"/>
      <c r="G11" s="171"/>
    </row>
    <row r="12" spans="1:15">
      <c r="A12" s="172" t="s">
        <v>123</v>
      </c>
      <c r="B12" s="173" t="s">
        <v>124</v>
      </c>
      <c r="C12" s="173"/>
      <c r="D12" s="174"/>
      <c r="E12" s="207">
        <v>43342</v>
      </c>
      <c r="F12" s="207">
        <v>6364</v>
      </c>
      <c r="G12" s="207">
        <v>4253</v>
      </c>
    </row>
    <row r="13" spans="1:15">
      <c r="A13" s="172" t="s">
        <v>125</v>
      </c>
      <c r="B13" s="173" t="s">
        <v>126</v>
      </c>
      <c r="C13" s="173"/>
      <c r="D13" s="174"/>
      <c r="E13" s="207">
        <v>21078</v>
      </c>
      <c r="F13" s="207">
        <v>3237</v>
      </c>
      <c r="G13" s="207">
        <v>2216</v>
      </c>
    </row>
    <row r="14" spans="1:15">
      <c r="A14" s="172" t="s">
        <v>127</v>
      </c>
      <c r="B14" s="173" t="s">
        <v>128</v>
      </c>
      <c r="C14" s="173"/>
      <c r="D14" s="174"/>
      <c r="E14" s="207">
        <v>6841</v>
      </c>
      <c r="F14" s="207">
        <v>1247</v>
      </c>
      <c r="G14" s="207">
        <v>855</v>
      </c>
    </row>
    <row r="15" spans="1:15">
      <c r="A15" s="172" t="s">
        <v>129</v>
      </c>
      <c r="B15" s="173" t="s">
        <v>130</v>
      </c>
      <c r="C15" s="173"/>
      <c r="D15" s="174"/>
      <c r="E15" s="207">
        <v>33368</v>
      </c>
      <c r="F15" s="207">
        <v>5294</v>
      </c>
      <c r="G15" s="207">
        <v>3597</v>
      </c>
    </row>
    <row r="16" spans="1:15">
      <c r="A16" s="172"/>
      <c r="B16" s="173"/>
      <c r="C16" s="173"/>
      <c r="D16" s="174"/>
      <c r="E16" s="115"/>
      <c r="F16" s="115"/>
      <c r="G16" s="115"/>
    </row>
    <row r="17" spans="1:13">
      <c r="A17" s="172" t="s">
        <v>131</v>
      </c>
      <c r="B17" s="173"/>
      <c r="C17" s="173"/>
      <c r="D17" s="174"/>
      <c r="E17" s="175">
        <f>SUM(E12:E15)</f>
        <v>104629</v>
      </c>
      <c r="F17" s="175">
        <f>SUM(F12:F15)</f>
        <v>16142</v>
      </c>
      <c r="G17" s="175">
        <f>SUM(G12:G15)</f>
        <v>10921</v>
      </c>
    </row>
    <row r="18" spans="1:13">
      <c r="A18" s="172"/>
      <c r="B18" s="173"/>
      <c r="C18" s="173"/>
      <c r="D18" s="174"/>
      <c r="E18" s="115"/>
      <c r="F18" s="115"/>
      <c r="G18" s="115"/>
    </row>
    <row r="19" spans="1:13" ht="15">
      <c r="A19" s="176" t="s">
        <v>132</v>
      </c>
      <c r="B19" s="177"/>
      <c r="C19" s="177"/>
      <c r="D19" s="178"/>
      <c r="E19" s="179">
        <f>+I39</f>
        <v>132814.87999999998</v>
      </c>
      <c r="F19" s="179">
        <f>L39</f>
        <v>16137.039999999997</v>
      </c>
      <c r="G19" s="179">
        <f>+M39</f>
        <v>5159.329999999999</v>
      </c>
    </row>
    <row r="20" spans="1:13" ht="15">
      <c r="A20" s="180" t="s">
        <v>95</v>
      </c>
      <c r="B20" s="181"/>
      <c r="C20" s="181"/>
      <c r="D20" s="182"/>
      <c r="E20" s="183">
        <f>+E17-E19</f>
        <v>-28185.879999999976</v>
      </c>
      <c r="F20" s="184">
        <f>+F17-F19</f>
        <v>4.9600000000027649</v>
      </c>
      <c r="G20" s="183">
        <f>+G17-G19</f>
        <v>5761.670000000001</v>
      </c>
    </row>
    <row r="21" spans="1:13" ht="23.25">
      <c r="E21" s="185" t="s">
        <v>133</v>
      </c>
      <c r="F21" s="186"/>
      <c r="G21" s="185" t="s">
        <v>134</v>
      </c>
    </row>
    <row r="22" spans="1:13" ht="15">
      <c r="E22" s="187"/>
      <c r="F22" s="187"/>
      <c r="G22" s="187"/>
    </row>
    <row r="23" spans="1:13">
      <c r="A23" t="s">
        <v>135</v>
      </c>
      <c r="E23" s="188"/>
      <c r="F23" s="188"/>
      <c r="G23" s="188"/>
    </row>
    <row r="24" spans="1:13">
      <c r="E24" s="188"/>
      <c r="F24" s="188"/>
      <c r="G24" s="188"/>
    </row>
    <row r="25" spans="1:13">
      <c r="A25" s="232" t="s">
        <v>136</v>
      </c>
      <c r="B25" s="232"/>
      <c r="C25" s="232"/>
      <c r="D25" s="232"/>
      <c r="H25" s="233" t="s">
        <v>137</v>
      </c>
      <c r="I25" s="233"/>
      <c r="J25" s="233"/>
      <c r="K25" s="233"/>
      <c r="L25" s="233"/>
      <c r="M25" s="233"/>
    </row>
    <row r="26" spans="1:13" ht="42.75">
      <c r="A26" s="189"/>
      <c r="B26" s="190" t="s">
        <v>138</v>
      </c>
      <c r="C26" s="191" t="s">
        <v>139</v>
      </c>
      <c r="D26" s="190" t="s">
        <v>140</v>
      </c>
      <c r="H26" s="189"/>
      <c r="I26" s="190" t="s">
        <v>138</v>
      </c>
      <c r="J26" s="190" t="s">
        <v>141</v>
      </c>
      <c r="K26" s="191" t="s">
        <v>142</v>
      </c>
      <c r="L26" s="191" t="s">
        <v>139</v>
      </c>
      <c r="M26" s="190" t="s">
        <v>140</v>
      </c>
    </row>
    <row r="27" spans="1:13">
      <c r="A27" s="168" t="s">
        <v>143</v>
      </c>
      <c r="B27" s="208">
        <v>14038</v>
      </c>
      <c r="C27" s="208">
        <v>1706</v>
      </c>
      <c r="D27" s="208">
        <v>1114</v>
      </c>
      <c r="H27" s="168" t="s">
        <v>143</v>
      </c>
      <c r="I27" s="192">
        <v>14038.24</v>
      </c>
      <c r="J27" s="192">
        <v>1565.29</v>
      </c>
      <c r="K27" s="192">
        <v>140.37</v>
      </c>
      <c r="L27" s="192">
        <v>1705.66</v>
      </c>
      <c r="M27" s="192">
        <v>637.76</v>
      </c>
    </row>
    <row r="28" spans="1:13">
      <c r="A28" s="172" t="s">
        <v>144</v>
      </c>
      <c r="B28" s="208">
        <v>14038</v>
      </c>
      <c r="C28" s="208">
        <v>1706</v>
      </c>
      <c r="D28" s="208">
        <v>1114</v>
      </c>
      <c r="H28" s="172" t="s">
        <v>144</v>
      </c>
      <c r="I28" s="193">
        <v>14038.24</v>
      </c>
      <c r="J28" s="193">
        <v>1565.29</v>
      </c>
      <c r="K28" s="193">
        <v>140.37</v>
      </c>
      <c r="L28" s="193">
        <v>1705.66</v>
      </c>
      <c r="M28" s="193">
        <v>637.76</v>
      </c>
    </row>
    <row r="29" spans="1:13">
      <c r="A29" s="172" t="s">
        <v>145</v>
      </c>
      <c r="B29" s="208">
        <v>10764</v>
      </c>
      <c r="C29" s="208">
        <v>1643</v>
      </c>
      <c r="D29" s="208">
        <v>1127</v>
      </c>
      <c r="H29" s="172" t="s">
        <v>145</v>
      </c>
      <c r="I29" s="193">
        <v>13521.44</v>
      </c>
      <c r="J29" s="193">
        <v>1507.67</v>
      </c>
      <c r="K29" s="193">
        <v>135.19999999999999</v>
      </c>
      <c r="L29" s="193">
        <v>1642.87</v>
      </c>
      <c r="M29" s="193">
        <v>538.9</v>
      </c>
    </row>
    <row r="30" spans="1:13">
      <c r="A30" s="172" t="s">
        <v>146</v>
      </c>
      <c r="B30" s="208">
        <v>9084</v>
      </c>
      <c r="C30" s="208">
        <v>1627</v>
      </c>
      <c r="D30" s="208">
        <v>1082</v>
      </c>
      <c r="H30" s="172" t="s">
        <v>146</v>
      </c>
      <c r="I30" s="193">
        <v>13392.24</v>
      </c>
      <c r="J30" s="193">
        <v>1493.26</v>
      </c>
      <c r="K30" s="193">
        <v>133.91</v>
      </c>
      <c r="L30" s="193">
        <v>1627.17</v>
      </c>
      <c r="M30" s="193">
        <v>528.14</v>
      </c>
    </row>
    <row r="31" spans="1:13">
      <c r="A31" s="172" t="s">
        <v>147</v>
      </c>
      <c r="B31" s="208">
        <v>6048</v>
      </c>
      <c r="C31" s="208">
        <v>1182</v>
      </c>
      <c r="D31" s="208">
        <v>811</v>
      </c>
      <c r="H31" s="172" t="s">
        <v>147</v>
      </c>
      <c r="I31" s="193">
        <v>9728.09</v>
      </c>
      <c r="J31" s="193">
        <v>1084.69</v>
      </c>
      <c r="K31" s="193">
        <v>97.27</v>
      </c>
      <c r="L31" s="193">
        <v>1181.96</v>
      </c>
      <c r="M31" s="193">
        <v>368.5</v>
      </c>
    </row>
    <row r="32" spans="1:13">
      <c r="A32" s="172" t="s">
        <v>148</v>
      </c>
      <c r="B32" s="208">
        <v>6048</v>
      </c>
      <c r="C32" s="208">
        <v>1187</v>
      </c>
      <c r="D32" s="208">
        <v>811</v>
      </c>
      <c r="H32" s="172" t="s">
        <v>148</v>
      </c>
      <c r="I32" s="193">
        <v>9728.09</v>
      </c>
      <c r="J32" s="193">
        <v>1084.69</v>
      </c>
      <c r="K32" s="193">
        <v>97.27</v>
      </c>
      <c r="L32" s="193">
        <v>1181.96</v>
      </c>
      <c r="M32" s="193">
        <v>368.5</v>
      </c>
    </row>
    <row r="33" spans="1:17">
      <c r="A33" s="172" t="s">
        <v>149</v>
      </c>
      <c r="B33" s="208">
        <v>6048</v>
      </c>
      <c r="C33" s="208">
        <v>1182</v>
      </c>
      <c r="D33" s="208">
        <v>811</v>
      </c>
      <c r="H33" s="172" t="s">
        <v>149</v>
      </c>
      <c r="I33" s="193">
        <v>9728.09</v>
      </c>
      <c r="J33" s="193">
        <v>1084.69</v>
      </c>
      <c r="K33" s="193">
        <v>97.27</v>
      </c>
      <c r="L33" s="193">
        <v>1181.96</v>
      </c>
      <c r="M33" s="193">
        <v>368.5</v>
      </c>
    </row>
    <row r="34" spans="1:17">
      <c r="A34" s="172" t="s">
        <v>150</v>
      </c>
      <c r="B34" s="208">
        <v>6048</v>
      </c>
      <c r="C34" s="208">
        <v>1182</v>
      </c>
      <c r="D34" s="208">
        <v>811</v>
      </c>
      <c r="H34" s="172" t="s">
        <v>150</v>
      </c>
      <c r="I34" s="193">
        <v>9728.09</v>
      </c>
      <c r="J34" s="193">
        <v>1084.69</v>
      </c>
      <c r="K34" s="193">
        <v>97.27</v>
      </c>
      <c r="L34" s="193">
        <v>1181.96</v>
      </c>
      <c r="M34" s="193">
        <v>368.5</v>
      </c>
      <c r="P34" s="194"/>
      <c r="Q34" s="194"/>
    </row>
    <row r="35" spans="1:17">
      <c r="A35" s="172" t="s">
        <v>151</v>
      </c>
      <c r="B35" s="208">
        <v>6048</v>
      </c>
      <c r="C35" s="208">
        <v>1182</v>
      </c>
      <c r="D35" s="208">
        <v>811</v>
      </c>
      <c r="H35" s="172" t="s">
        <v>151</v>
      </c>
      <c r="I35" s="193">
        <v>9728.09</v>
      </c>
      <c r="J35" s="193">
        <v>1084.69</v>
      </c>
      <c r="K35" s="193">
        <v>97.27</v>
      </c>
      <c r="L35" s="193">
        <v>1181.96</v>
      </c>
      <c r="M35" s="193">
        <v>229.08</v>
      </c>
    </row>
    <row r="36" spans="1:17">
      <c r="A36" s="172" t="s">
        <v>152</v>
      </c>
      <c r="B36" s="208">
        <v>6048</v>
      </c>
      <c r="C36" s="208">
        <v>1182</v>
      </c>
      <c r="D36" s="208">
        <v>811</v>
      </c>
      <c r="H36" s="172" t="s">
        <v>152</v>
      </c>
      <c r="I36" s="193">
        <v>9728.09</v>
      </c>
      <c r="J36" s="193">
        <v>1084.69</v>
      </c>
      <c r="K36" s="193">
        <v>97.27</v>
      </c>
      <c r="L36" s="193">
        <v>1181.96</v>
      </c>
      <c r="M36" s="193">
        <v>368.5</v>
      </c>
    </row>
    <row r="37" spans="1:17">
      <c r="A37" s="172" t="s">
        <v>153</v>
      </c>
      <c r="B37" s="208">
        <v>6048</v>
      </c>
      <c r="C37" s="208">
        <v>1182</v>
      </c>
      <c r="D37" s="208">
        <v>811</v>
      </c>
      <c r="H37" s="172" t="s">
        <v>153</v>
      </c>
      <c r="I37" s="193">
        <v>9728.09</v>
      </c>
      <c r="J37" s="193">
        <v>1084.69</v>
      </c>
      <c r="K37" s="193">
        <v>97.27</v>
      </c>
      <c r="L37" s="193">
        <v>1181.96</v>
      </c>
      <c r="M37" s="193">
        <v>376.69</v>
      </c>
    </row>
    <row r="38" spans="1:17">
      <c r="A38" s="172" t="s">
        <v>154</v>
      </c>
      <c r="B38" s="208">
        <v>14368</v>
      </c>
      <c r="C38" s="208">
        <v>1182</v>
      </c>
      <c r="D38" s="208">
        <v>811</v>
      </c>
      <c r="H38" s="172" t="s">
        <v>154</v>
      </c>
      <c r="I38" s="193">
        <v>9728.09</v>
      </c>
      <c r="J38" s="193">
        <v>1084.69</v>
      </c>
      <c r="K38" s="193">
        <v>97.27</v>
      </c>
      <c r="L38" s="193">
        <v>1181.96</v>
      </c>
      <c r="M38" s="195">
        <v>368.5</v>
      </c>
    </row>
    <row r="39" spans="1:17" ht="15">
      <c r="A39" s="176" t="s">
        <v>131</v>
      </c>
      <c r="B39" s="196">
        <f>SUM(B27:B38)</f>
        <v>104628</v>
      </c>
      <c r="C39" s="196">
        <f>SUM(C27:C38)</f>
        <v>16143</v>
      </c>
      <c r="D39" s="196">
        <f>SUM(D27:D38)</f>
        <v>10925</v>
      </c>
      <c r="H39" s="176" t="s">
        <v>131</v>
      </c>
      <c r="I39" s="197">
        <f>SUM(I27:I38)</f>
        <v>132814.87999999998</v>
      </c>
      <c r="J39" s="197">
        <f>SUM(J27:J38)</f>
        <v>14809.030000000004</v>
      </c>
      <c r="K39" s="197">
        <f>SUM(K27:K38)</f>
        <v>1328.01</v>
      </c>
      <c r="L39" s="197">
        <f>SUM(L27:L38)</f>
        <v>16137.039999999997</v>
      </c>
      <c r="M39" s="197">
        <f>SUM(M27:M38)</f>
        <v>5159.329999999999</v>
      </c>
    </row>
    <row r="40" spans="1:17">
      <c r="A40" t="s">
        <v>155</v>
      </c>
      <c r="H40" t="s">
        <v>156</v>
      </c>
    </row>
    <row r="44" spans="1:17" ht="23.25">
      <c r="A44" s="185" t="s">
        <v>133</v>
      </c>
      <c r="B44" t="s">
        <v>157</v>
      </c>
    </row>
    <row r="45" spans="1:17" ht="23.25">
      <c r="A45" s="185" t="s">
        <v>134</v>
      </c>
      <c r="B45" t="s">
        <v>158</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9"/>
  <sheetViews>
    <sheetView topLeftCell="A47" zoomScaleNormal="100" workbookViewId="0">
      <selection activeCell="A2" sqref="A2"/>
    </sheetView>
  </sheetViews>
  <sheetFormatPr defaultColWidth="10.625" defaultRowHeight="14.25"/>
  <cols>
    <col min="1" max="1" width="8.125" customWidth="1"/>
    <col min="2" max="2" width="38.75" customWidth="1"/>
  </cols>
  <sheetData>
    <row r="1" spans="1:16">
      <c r="A1" s="211" t="s">
        <v>123</v>
      </c>
      <c r="B1" s="211" t="s">
        <v>159</v>
      </c>
      <c r="C1" s="212"/>
      <c r="D1" s="212"/>
      <c r="E1" s="212"/>
      <c r="F1" s="212"/>
      <c r="G1" s="212"/>
      <c r="H1" s="212"/>
      <c r="I1" s="212"/>
      <c r="J1" s="212"/>
      <c r="K1" s="212"/>
      <c r="L1" s="212"/>
      <c r="M1" s="212"/>
      <c r="N1" s="212"/>
      <c r="O1" s="209"/>
      <c r="P1" s="209"/>
    </row>
    <row r="2" spans="1:16" ht="15">
      <c r="A2" s="213" t="s">
        <v>160</v>
      </c>
      <c r="B2" s="213" t="s">
        <v>138</v>
      </c>
      <c r="C2" s="214">
        <v>5786</v>
      </c>
      <c r="D2" s="214">
        <v>5786</v>
      </c>
      <c r="E2" s="214">
        <v>4710.45</v>
      </c>
      <c r="F2" s="214">
        <v>4259.3100000000004</v>
      </c>
      <c r="G2" s="214">
        <v>2850</v>
      </c>
      <c r="H2" s="214">
        <v>2850</v>
      </c>
      <c r="I2" s="214">
        <v>2850</v>
      </c>
      <c r="J2" s="214">
        <v>2850</v>
      </c>
      <c r="K2" s="214">
        <v>2850</v>
      </c>
      <c r="L2" s="214">
        <v>2850</v>
      </c>
      <c r="M2" s="214">
        <v>2850</v>
      </c>
      <c r="N2" s="214">
        <v>2850</v>
      </c>
      <c r="O2" s="210"/>
      <c r="P2" s="209">
        <v>43341.760000000002</v>
      </c>
    </row>
    <row r="3" spans="1:16" ht="15">
      <c r="A3" s="213" t="s">
        <v>161</v>
      </c>
      <c r="B3" s="213" t="s">
        <v>162</v>
      </c>
      <c r="C3" s="214">
        <v>703.02</v>
      </c>
      <c r="D3" s="214">
        <v>703.01</v>
      </c>
      <c r="E3" s="214">
        <v>640.22</v>
      </c>
      <c r="F3" s="214">
        <v>624.52</v>
      </c>
      <c r="G3" s="214">
        <v>461.7</v>
      </c>
      <c r="H3" s="214">
        <v>461.7</v>
      </c>
      <c r="I3" s="214">
        <v>461.7</v>
      </c>
      <c r="J3" s="214">
        <v>461.7</v>
      </c>
      <c r="K3" s="214">
        <v>461.7</v>
      </c>
      <c r="L3" s="214">
        <v>461.7</v>
      </c>
      <c r="M3" s="214">
        <v>461.7</v>
      </c>
      <c r="N3" s="214">
        <v>461.7</v>
      </c>
      <c r="O3" s="210"/>
      <c r="P3" s="209">
        <v>6364.369999999999</v>
      </c>
    </row>
    <row r="4" spans="1:16" ht="15">
      <c r="A4" s="213" t="s">
        <v>163</v>
      </c>
      <c r="B4" s="213" t="s">
        <v>29</v>
      </c>
      <c r="C4" s="214">
        <v>482.16</v>
      </c>
      <c r="D4" s="214">
        <v>482.16</v>
      </c>
      <c r="E4" s="214">
        <v>439.1</v>
      </c>
      <c r="F4" s="214">
        <v>428.33</v>
      </c>
      <c r="G4" s="214">
        <v>316.67</v>
      </c>
      <c r="H4" s="214">
        <v>316.67</v>
      </c>
      <c r="I4" s="214">
        <v>316.67</v>
      </c>
      <c r="J4" s="214">
        <v>316.67</v>
      </c>
      <c r="K4" s="214">
        <v>316.67</v>
      </c>
      <c r="L4" s="214">
        <v>316.67</v>
      </c>
      <c r="M4" s="214">
        <v>316.67</v>
      </c>
      <c r="N4" s="214">
        <v>316.67</v>
      </c>
      <c r="O4" s="210"/>
      <c r="P4" s="209">
        <v>4365.1100000000006</v>
      </c>
    </row>
    <row r="5" spans="1:16" ht="15">
      <c r="A5" s="213" t="s">
        <v>164</v>
      </c>
      <c r="B5" s="213" t="s">
        <v>31</v>
      </c>
      <c r="C5" s="214">
        <v>166.65</v>
      </c>
      <c r="D5" s="214">
        <v>166.65</v>
      </c>
      <c r="E5" s="214">
        <v>139.99</v>
      </c>
      <c r="F5" s="214">
        <v>133.32</v>
      </c>
      <c r="G5" s="214">
        <v>66.66</v>
      </c>
      <c r="H5" s="214">
        <v>66.66</v>
      </c>
      <c r="I5" s="214">
        <v>66.66</v>
      </c>
      <c r="J5" s="214">
        <v>66.66</v>
      </c>
      <c r="K5" s="214">
        <v>66.66</v>
      </c>
      <c r="L5" s="214">
        <v>66.66</v>
      </c>
      <c r="M5" s="214">
        <v>66.66</v>
      </c>
      <c r="N5" s="214">
        <v>66.66</v>
      </c>
      <c r="O5" s="210"/>
      <c r="P5" s="209">
        <v>1139.8899999999999</v>
      </c>
    </row>
    <row r="6" spans="1:16" ht="15">
      <c r="A6" s="213" t="s">
        <v>165</v>
      </c>
      <c r="B6" s="213" t="s">
        <v>33</v>
      </c>
      <c r="C6" s="214">
        <v>0</v>
      </c>
      <c r="D6" s="214">
        <v>0</v>
      </c>
      <c r="E6" s="214">
        <v>208.16</v>
      </c>
      <c r="F6" s="214">
        <v>683.03</v>
      </c>
      <c r="G6" s="214">
        <v>0</v>
      </c>
      <c r="H6" s="214">
        <v>0</v>
      </c>
      <c r="I6" s="214">
        <v>0</v>
      </c>
      <c r="J6" s="214">
        <v>0</v>
      </c>
      <c r="K6" s="214">
        <v>0</v>
      </c>
      <c r="L6" s="214">
        <v>0</v>
      </c>
      <c r="M6" s="214">
        <v>0</v>
      </c>
      <c r="N6" s="214">
        <v>0</v>
      </c>
      <c r="O6" s="210"/>
      <c r="P6" s="209">
        <v>891.18999999999994</v>
      </c>
    </row>
    <row r="7" spans="1:16" ht="15">
      <c r="A7" s="213" t="s">
        <v>166</v>
      </c>
      <c r="B7" s="213" t="s">
        <v>167</v>
      </c>
      <c r="C7" s="214">
        <v>426.24</v>
      </c>
      <c r="D7" s="214">
        <v>426.23</v>
      </c>
      <c r="E7" s="214">
        <v>439.1</v>
      </c>
      <c r="F7" s="214">
        <v>428.33</v>
      </c>
      <c r="G7" s="214">
        <v>316.61</v>
      </c>
      <c r="H7" s="214">
        <v>316.61</v>
      </c>
      <c r="I7" s="214">
        <v>316.61</v>
      </c>
      <c r="J7" s="214">
        <v>316.61</v>
      </c>
      <c r="K7" s="214">
        <v>316.67</v>
      </c>
      <c r="L7" s="214">
        <v>316.61</v>
      </c>
      <c r="M7" s="214">
        <v>316.67</v>
      </c>
      <c r="N7" s="214">
        <v>316.61</v>
      </c>
      <c r="O7" s="210"/>
      <c r="P7" s="209">
        <v>4252.9000000000005</v>
      </c>
    </row>
    <row r="8" spans="1:16" ht="15">
      <c r="A8" s="213" t="s">
        <v>168</v>
      </c>
      <c r="B8" s="213" t="s">
        <v>169</v>
      </c>
      <c r="C8" s="214">
        <v>294.97000000000003</v>
      </c>
      <c r="D8" s="214">
        <v>294.97000000000003</v>
      </c>
      <c r="E8" s="214">
        <v>294.97000000000003</v>
      </c>
      <c r="F8" s="214">
        <v>307.48</v>
      </c>
      <c r="G8" s="214">
        <v>320.11</v>
      </c>
      <c r="H8" s="214">
        <v>320.11</v>
      </c>
      <c r="I8" s="214">
        <v>320.11</v>
      </c>
      <c r="J8" s="214">
        <v>320.11</v>
      </c>
      <c r="K8" s="214">
        <v>320.11</v>
      </c>
      <c r="L8" s="214">
        <v>320.11</v>
      </c>
      <c r="M8" s="214">
        <v>320.11</v>
      </c>
      <c r="N8" s="214">
        <v>320.11</v>
      </c>
      <c r="O8" s="210"/>
      <c r="P8" s="209">
        <v>3753.2700000000009</v>
      </c>
    </row>
    <row r="9" spans="1:16" ht="15">
      <c r="A9" s="213" t="s">
        <v>170</v>
      </c>
      <c r="B9" s="213" t="s">
        <v>171</v>
      </c>
      <c r="C9" s="214">
        <v>924</v>
      </c>
      <c r="D9" s="214">
        <v>924</v>
      </c>
      <c r="E9" s="214">
        <v>900</v>
      </c>
      <c r="F9" s="214">
        <v>6416.25</v>
      </c>
      <c r="G9" s="214">
        <v>900</v>
      </c>
      <c r="H9" s="214">
        <v>962.5</v>
      </c>
      <c r="I9" s="214">
        <v>900</v>
      </c>
      <c r="J9" s="214">
        <v>900</v>
      </c>
      <c r="K9" s="214">
        <v>900</v>
      </c>
      <c r="L9" s="214">
        <v>900</v>
      </c>
      <c r="M9" s="214">
        <v>900</v>
      </c>
      <c r="N9" s="214">
        <v>-105</v>
      </c>
      <c r="O9" s="210"/>
      <c r="P9" s="209">
        <v>15421.75</v>
      </c>
    </row>
    <row r="10" spans="1:16">
      <c r="A10" s="211" t="s">
        <v>125</v>
      </c>
      <c r="B10" s="211" t="s">
        <v>172</v>
      </c>
      <c r="C10" s="212"/>
      <c r="D10" s="212"/>
      <c r="E10" s="212"/>
      <c r="F10" s="212"/>
      <c r="G10" s="212"/>
      <c r="H10" s="212"/>
      <c r="I10" s="212"/>
      <c r="J10" s="212"/>
      <c r="K10" s="212"/>
      <c r="L10" s="212"/>
      <c r="M10" s="212"/>
      <c r="N10" s="212"/>
      <c r="O10" s="209"/>
      <c r="P10" s="209"/>
    </row>
    <row r="11" spans="1:16" ht="15">
      <c r="A11" s="213" t="s">
        <v>173</v>
      </c>
      <c r="B11" s="213" t="s">
        <v>138</v>
      </c>
      <c r="C11" s="214">
        <v>2950</v>
      </c>
      <c r="D11" s="214">
        <v>2950</v>
      </c>
      <c r="E11" s="214">
        <v>2497.4899999999998</v>
      </c>
      <c r="F11" s="214">
        <v>1580.41</v>
      </c>
      <c r="G11" s="214">
        <v>1387.5</v>
      </c>
      <c r="H11" s="214">
        <v>1387.5</v>
      </c>
      <c r="I11" s="214">
        <v>1387.5</v>
      </c>
      <c r="J11" s="214">
        <v>1387.5</v>
      </c>
      <c r="K11" s="214">
        <v>1387.5</v>
      </c>
      <c r="L11" s="214">
        <v>1387.5</v>
      </c>
      <c r="M11" s="214">
        <v>1387.5</v>
      </c>
      <c r="N11" s="214">
        <v>1387.5</v>
      </c>
      <c r="O11" s="210"/>
      <c r="P11" s="209">
        <v>21077.9</v>
      </c>
    </row>
    <row r="12" spans="1:16" ht="15">
      <c r="A12" s="213" t="s">
        <v>174</v>
      </c>
      <c r="B12" s="213" t="s">
        <v>162</v>
      </c>
      <c r="C12" s="214">
        <v>358.43</v>
      </c>
      <c r="D12" s="214">
        <v>358.43</v>
      </c>
      <c r="E12" s="214">
        <v>358.43</v>
      </c>
      <c r="F12" s="214">
        <v>358.43</v>
      </c>
      <c r="G12" s="214">
        <v>224.78</v>
      </c>
      <c r="H12" s="214">
        <v>229.34</v>
      </c>
      <c r="I12" s="214">
        <v>224.78</v>
      </c>
      <c r="J12" s="214">
        <v>224.78</v>
      </c>
      <c r="K12" s="214">
        <v>224.78</v>
      </c>
      <c r="L12" s="214">
        <v>224.78</v>
      </c>
      <c r="M12" s="214">
        <v>224.78</v>
      </c>
      <c r="N12" s="214">
        <v>224.78</v>
      </c>
      <c r="O12" s="210"/>
      <c r="P12" s="209">
        <v>3236.5200000000009</v>
      </c>
    </row>
    <row r="13" spans="1:16" ht="15">
      <c r="A13" s="213" t="s">
        <v>175</v>
      </c>
      <c r="B13" s="213" t="s">
        <v>176</v>
      </c>
      <c r="C13" s="214">
        <v>245.84</v>
      </c>
      <c r="D13" s="214">
        <v>245.84</v>
      </c>
      <c r="E13" s="214">
        <v>245.84</v>
      </c>
      <c r="F13" s="214">
        <v>-212.5</v>
      </c>
      <c r="G13" s="214">
        <v>154.16999999999999</v>
      </c>
      <c r="H13" s="214">
        <v>154.16999999999999</v>
      </c>
      <c r="I13" s="214">
        <v>154.16999999999999</v>
      </c>
      <c r="J13" s="214">
        <v>154.16999999999999</v>
      </c>
      <c r="K13" s="214">
        <v>154.16999999999999</v>
      </c>
      <c r="L13" s="214">
        <v>154.16999999999999</v>
      </c>
      <c r="M13" s="214">
        <v>154.16999999999999</v>
      </c>
      <c r="N13" s="214">
        <v>154.16999999999999</v>
      </c>
      <c r="O13" s="210"/>
      <c r="P13" s="209">
        <v>1758.38</v>
      </c>
    </row>
    <row r="14" spans="1:16" ht="15">
      <c r="A14" s="213" t="s">
        <v>177</v>
      </c>
      <c r="B14" s="213" t="s">
        <v>178</v>
      </c>
      <c r="C14" s="214">
        <v>99.99</v>
      </c>
      <c r="D14" s="214">
        <v>99.99</v>
      </c>
      <c r="E14" s="214">
        <v>99.99</v>
      </c>
      <c r="F14" s="214">
        <v>33.33</v>
      </c>
      <c r="G14" s="214">
        <v>66.66</v>
      </c>
      <c r="H14" s="214">
        <v>66.66</v>
      </c>
      <c r="I14" s="214">
        <v>66.66</v>
      </c>
      <c r="J14" s="214">
        <v>66.66</v>
      </c>
      <c r="K14" s="214">
        <v>66.66</v>
      </c>
      <c r="L14" s="214">
        <v>66.66</v>
      </c>
      <c r="M14" s="214">
        <v>66.66</v>
      </c>
      <c r="N14" s="214">
        <v>66.66</v>
      </c>
      <c r="O14" s="210"/>
      <c r="P14" s="209">
        <v>866.5799999999997</v>
      </c>
    </row>
    <row r="15" spans="1:16" ht="15">
      <c r="A15" s="213" t="s">
        <v>179</v>
      </c>
      <c r="B15" s="213" t="s">
        <v>180</v>
      </c>
      <c r="C15" s="214">
        <v>0</v>
      </c>
      <c r="D15" s="214">
        <v>0</v>
      </c>
      <c r="E15" s="214">
        <v>0</v>
      </c>
      <c r="F15" s="214">
        <v>1356.66</v>
      </c>
      <c r="G15" s="214">
        <v>0</v>
      </c>
      <c r="H15" s="214">
        <v>0</v>
      </c>
      <c r="I15" s="214">
        <v>0</v>
      </c>
      <c r="J15" s="214">
        <v>0</v>
      </c>
      <c r="K15" s="214">
        <v>0</v>
      </c>
      <c r="L15" s="214">
        <v>0</v>
      </c>
      <c r="M15" s="214">
        <v>0</v>
      </c>
      <c r="N15" s="214">
        <v>0</v>
      </c>
      <c r="O15" s="210"/>
      <c r="P15" s="209">
        <v>1356.66</v>
      </c>
    </row>
    <row r="16" spans="1:16" ht="15">
      <c r="A16" s="213" t="s">
        <v>181</v>
      </c>
      <c r="B16" s="213" t="s">
        <v>167</v>
      </c>
      <c r="C16" s="214">
        <v>245.77</v>
      </c>
      <c r="D16" s="214">
        <v>245.77</v>
      </c>
      <c r="E16" s="214">
        <v>245.77</v>
      </c>
      <c r="F16" s="214">
        <v>245.83</v>
      </c>
      <c r="G16" s="214">
        <v>154.11000000000001</v>
      </c>
      <c r="H16" s="214">
        <v>154.16999999999999</v>
      </c>
      <c r="I16" s="214">
        <v>154.13999999999999</v>
      </c>
      <c r="J16" s="214">
        <v>154.13999999999999</v>
      </c>
      <c r="K16" s="214">
        <v>154.16999999999999</v>
      </c>
      <c r="L16" s="214">
        <v>154.13999999999999</v>
      </c>
      <c r="M16" s="214">
        <v>154.16999999999999</v>
      </c>
      <c r="N16" s="214">
        <v>154.13999999999999</v>
      </c>
      <c r="O16" s="210"/>
      <c r="P16" s="209">
        <v>2216.3199999999997</v>
      </c>
    </row>
    <row r="17" spans="1:16" ht="15">
      <c r="A17" s="213" t="s">
        <v>182</v>
      </c>
      <c r="B17" s="213" t="s">
        <v>171</v>
      </c>
      <c r="C17" s="214">
        <v>665</v>
      </c>
      <c r="D17" s="214">
        <v>665</v>
      </c>
      <c r="E17" s="214">
        <v>665</v>
      </c>
      <c r="F17" s="214">
        <v>11390</v>
      </c>
      <c r="G17" s="214">
        <v>550</v>
      </c>
      <c r="H17" s="214">
        <v>587.5</v>
      </c>
      <c r="I17" s="214">
        <v>550</v>
      </c>
      <c r="J17" s="214">
        <v>550</v>
      </c>
      <c r="K17" s="214">
        <v>550</v>
      </c>
      <c r="L17" s="214">
        <v>550</v>
      </c>
      <c r="M17" s="214">
        <v>550</v>
      </c>
      <c r="N17" s="214">
        <v>-5775</v>
      </c>
      <c r="O17" s="210"/>
      <c r="P17" s="209">
        <v>11497.5</v>
      </c>
    </row>
    <row r="18" spans="1:16">
      <c r="A18" s="211" t="s">
        <v>127</v>
      </c>
      <c r="B18" s="211" t="s">
        <v>183</v>
      </c>
      <c r="C18" s="212"/>
      <c r="D18" s="212"/>
      <c r="E18" s="212"/>
      <c r="F18" s="212"/>
      <c r="G18" s="212"/>
      <c r="H18" s="212"/>
      <c r="I18" s="212"/>
      <c r="J18" s="212"/>
      <c r="K18" s="212"/>
      <c r="L18" s="212"/>
      <c r="M18" s="212"/>
      <c r="N18" s="212"/>
      <c r="O18" s="209"/>
      <c r="P18" s="209"/>
    </row>
    <row r="19" spans="1:16" ht="15">
      <c r="A19" s="213" t="s">
        <v>184</v>
      </c>
      <c r="B19" s="213" t="s">
        <v>138</v>
      </c>
      <c r="C19" s="214">
        <v>855.18</v>
      </c>
      <c r="D19" s="214">
        <v>855.18</v>
      </c>
      <c r="E19" s="214">
        <v>427.59</v>
      </c>
      <c r="F19" s="214">
        <v>427.59</v>
      </c>
      <c r="G19" s="214">
        <v>0</v>
      </c>
      <c r="H19" s="214">
        <v>0</v>
      </c>
      <c r="I19" s="214">
        <v>0</v>
      </c>
      <c r="J19" s="214">
        <v>0</v>
      </c>
      <c r="K19" s="214">
        <v>0</v>
      </c>
      <c r="L19" s="214">
        <v>0</v>
      </c>
      <c r="M19" s="214">
        <v>0</v>
      </c>
      <c r="N19" s="214">
        <v>4275.8999999999996</v>
      </c>
      <c r="O19" s="210"/>
      <c r="P19" s="209">
        <v>6841.44</v>
      </c>
    </row>
    <row r="20" spans="1:16" ht="15">
      <c r="A20" s="213" t="s">
        <v>185</v>
      </c>
      <c r="B20" s="213" t="s">
        <v>162</v>
      </c>
      <c r="C20" s="214">
        <v>103.91</v>
      </c>
      <c r="D20" s="214">
        <v>103.91</v>
      </c>
      <c r="E20" s="214">
        <v>103.91</v>
      </c>
      <c r="F20" s="214">
        <v>103.91</v>
      </c>
      <c r="G20" s="214">
        <v>103.91</v>
      </c>
      <c r="H20" s="214">
        <v>103.91</v>
      </c>
      <c r="I20" s="214">
        <v>103.91</v>
      </c>
      <c r="J20" s="214">
        <v>103.91</v>
      </c>
      <c r="K20" s="214">
        <v>103.91</v>
      </c>
      <c r="L20" s="214">
        <v>103.91</v>
      </c>
      <c r="M20" s="214">
        <v>103.91</v>
      </c>
      <c r="N20" s="214">
        <v>103.91</v>
      </c>
      <c r="O20" s="210"/>
      <c r="P20" s="209">
        <v>1246.92</v>
      </c>
    </row>
    <row r="21" spans="1:16" ht="15">
      <c r="A21" s="213" t="s">
        <v>186</v>
      </c>
      <c r="B21" s="213" t="s">
        <v>29</v>
      </c>
      <c r="C21" s="214">
        <v>71.27</v>
      </c>
      <c r="D21" s="214">
        <v>71.27</v>
      </c>
      <c r="E21" s="214">
        <v>71.27</v>
      </c>
      <c r="F21" s="214">
        <v>-99.89</v>
      </c>
      <c r="G21" s="214">
        <v>71.27</v>
      </c>
      <c r="H21" s="214">
        <v>71.27</v>
      </c>
      <c r="I21" s="214">
        <v>71.27</v>
      </c>
      <c r="J21" s="214">
        <v>71.27</v>
      </c>
      <c r="K21" s="214">
        <v>71.27</v>
      </c>
      <c r="L21" s="214">
        <v>71.27</v>
      </c>
      <c r="M21" s="214">
        <v>71.27</v>
      </c>
      <c r="N21" s="214">
        <v>71.27</v>
      </c>
      <c r="O21" s="210"/>
      <c r="P21" s="209">
        <v>684.07999999999993</v>
      </c>
    </row>
    <row r="22" spans="1:16" ht="15">
      <c r="A22" s="213" t="s">
        <v>187</v>
      </c>
      <c r="B22" s="213" t="s">
        <v>31</v>
      </c>
      <c r="C22" s="214">
        <v>66.66</v>
      </c>
      <c r="D22" s="214">
        <v>66.66</v>
      </c>
      <c r="E22" s="214">
        <v>66.66</v>
      </c>
      <c r="F22" s="214">
        <v>66.66</v>
      </c>
      <c r="G22" s="214">
        <v>66.66</v>
      </c>
      <c r="H22" s="214">
        <v>66.66</v>
      </c>
      <c r="I22" s="214">
        <v>66.66</v>
      </c>
      <c r="J22" s="214">
        <v>66.66</v>
      </c>
      <c r="K22" s="214">
        <v>66.66</v>
      </c>
      <c r="L22" s="214">
        <v>66.66</v>
      </c>
      <c r="M22" s="214">
        <v>66.66</v>
      </c>
      <c r="N22" s="214">
        <v>66.66</v>
      </c>
      <c r="O22" s="210"/>
      <c r="P22" s="209">
        <v>799.91999999999973</v>
      </c>
    </row>
    <row r="23" spans="1:16" ht="15">
      <c r="A23" s="213" t="s">
        <v>188</v>
      </c>
      <c r="B23" s="213" t="s">
        <v>167</v>
      </c>
      <c r="C23" s="214">
        <v>71.23</v>
      </c>
      <c r="D23" s="214">
        <v>71.23</v>
      </c>
      <c r="E23" s="214">
        <v>71.23</v>
      </c>
      <c r="F23" s="214">
        <v>71.260000000000005</v>
      </c>
      <c r="G23" s="214">
        <v>71.23</v>
      </c>
      <c r="H23" s="214">
        <v>71.23</v>
      </c>
      <c r="I23" s="214">
        <v>71.23</v>
      </c>
      <c r="J23" s="214">
        <v>71.23</v>
      </c>
      <c r="K23" s="214">
        <v>71.260000000000005</v>
      </c>
      <c r="L23" s="214">
        <v>71.23</v>
      </c>
      <c r="M23" s="214">
        <v>71.260000000000005</v>
      </c>
      <c r="N23" s="214">
        <v>71.23</v>
      </c>
      <c r="O23" s="210"/>
      <c r="P23" s="209">
        <v>854.85</v>
      </c>
    </row>
    <row r="24" spans="1:16" ht="15">
      <c r="A24" s="213" t="s">
        <v>189</v>
      </c>
      <c r="B24" s="213" t="s">
        <v>171</v>
      </c>
      <c r="C24" s="214">
        <v>160</v>
      </c>
      <c r="D24" s="214">
        <v>160</v>
      </c>
      <c r="E24" s="214">
        <v>160</v>
      </c>
      <c r="F24" s="214">
        <v>160</v>
      </c>
      <c r="G24" s="214">
        <v>160</v>
      </c>
      <c r="H24" s="214">
        <v>240</v>
      </c>
      <c r="I24" s="214">
        <v>160</v>
      </c>
      <c r="J24" s="214">
        <v>160</v>
      </c>
      <c r="K24" s="214">
        <v>160</v>
      </c>
      <c r="L24" s="214">
        <v>160</v>
      </c>
      <c r="M24" s="214">
        <v>160</v>
      </c>
      <c r="N24" s="214">
        <v>160</v>
      </c>
      <c r="O24" s="210"/>
      <c r="P24" s="209">
        <v>2000</v>
      </c>
    </row>
    <row r="25" spans="1:16">
      <c r="A25" s="211" t="s">
        <v>190</v>
      </c>
      <c r="B25" s="211" t="s">
        <v>191</v>
      </c>
      <c r="C25" s="212"/>
      <c r="D25" s="212"/>
      <c r="E25" s="212"/>
      <c r="F25" s="212"/>
      <c r="G25" s="212"/>
      <c r="H25" s="212"/>
      <c r="I25" s="212"/>
      <c r="J25" s="212"/>
      <c r="K25" s="212"/>
      <c r="L25" s="212"/>
      <c r="M25" s="212"/>
      <c r="N25" s="212"/>
      <c r="O25" s="209"/>
      <c r="P25" s="209"/>
    </row>
    <row r="26" spans="1:16" ht="15">
      <c r="A26" s="213" t="s">
        <v>192</v>
      </c>
      <c r="B26" s="213" t="s">
        <v>138</v>
      </c>
      <c r="C26" s="214">
        <v>4447.0600000000004</v>
      </c>
      <c r="D26" s="214">
        <v>4447.0600000000004</v>
      </c>
      <c r="E26" s="214">
        <v>3128.82</v>
      </c>
      <c r="F26" s="214">
        <v>2816.53</v>
      </c>
      <c r="G26" s="214">
        <v>1810.58</v>
      </c>
      <c r="H26" s="214">
        <v>1810.58</v>
      </c>
      <c r="I26" s="214">
        <v>1810.58</v>
      </c>
      <c r="J26" s="214">
        <v>1810.58</v>
      </c>
      <c r="K26" s="214">
        <v>1810.58</v>
      </c>
      <c r="L26" s="214">
        <v>1810.58</v>
      </c>
      <c r="M26" s="214">
        <v>1810.58</v>
      </c>
      <c r="N26" s="214">
        <v>5854.58</v>
      </c>
      <c r="O26" s="210"/>
      <c r="P26" s="209">
        <v>33368.110000000015</v>
      </c>
    </row>
    <row r="27" spans="1:16" ht="15">
      <c r="A27" s="213" t="s">
        <v>193</v>
      </c>
      <c r="B27" s="213" t="s">
        <v>162</v>
      </c>
      <c r="C27" s="214">
        <v>540.32000000000005</v>
      </c>
      <c r="D27" s="214">
        <v>540.30999999999995</v>
      </c>
      <c r="E27" s="214">
        <v>540.30999999999995</v>
      </c>
      <c r="F27" s="214">
        <v>540.30999999999995</v>
      </c>
      <c r="G27" s="214">
        <v>391.57</v>
      </c>
      <c r="H27" s="214">
        <v>391.57</v>
      </c>
      <c r="I27" s="214">
        <v>391.57</v>
      </c>
      <c r="J27" s="214">
        <v>391.57</v>
      </c>
      <c r="K27" s="214">
        <v>391.57</v>
      </c>
      <c r="L27" s="214">
        <v>391.57</v>
      </c>
      <c r="M27" s="214">
        <v>391.57</v>
      </c>
      <c r="N27" s="214">
        <v>391.57</v>
      </c>
      <c r="O27" s="210"/>
      <c r="P27" s="209">
        <v>5293.8099999999995</v>
      </c>
    </row>
    <row r="28" spans="1:16" ht="15">
      <c r="A28" s="213" t="s">
        <v>194</v>
      </c>
      <c r="B28" s="213" t="s">
        <v>29</v>
      </c>
      <c r="C28" s="214">
        <v>370.59</v>
      </c>
      <c r="D28" s="214">
        <v>370.59</v>
      </c>
      <c r="E28" s="214">
        <v>370.59</v>
      </c>
      <c r="F28" s="214">
        <v>33.21</v>
      </c>
      <c r="G28" s="214">
        <v>268.58</v>
      </c>
      <c r="H28" s="214">
        <v>268.58</v>
      </c>
      <c r="I28" s="214">
        <v>268.58</v>
      </c>
      <c r="J28" s="214">
        <v>268.58</v>
      </c>
      <c r="K28" s="214">
        <v>268.58</v>
      </c>
      <c r="L28" s="214">
        <v>268.58</v>
      </c>
      <c r="M28" s="214">
        <v>268.58</v>
      </c>
      <c r="N28" s="214">
        <v>170.53</v>
      </c>
      <c r="O28" s="210"/>
      <c r="P28" s="209">
        <v>3195.5699999999997</v>
      </c>
    </row>
    <row r="29" spans="1:16" ht="15">
      <c r="A29" s="213" t="s">
        <v>195</v>
      </c>
      <c r="B29" s="213" t="s">
        <v>31</v>
      </c>
      <c r="C29" s="214">
        <v>233.31</v>
      </c>
      <c r="D29" s="214">
        <v>233.31</v>
      </c>
      <c r="E29" s="214">
        <v>233.31</v>
      </c>
      <c r="F29" s="214">
        <v>99.99</v>
      </c>
      <c r="G29" s="214">
        <v>133.32</v>
      </c>
      <c r="H29" s="214">
        <v>133.32</v>
      </c>
      <c r="I29" s="214">
        <v>133.32</v>
      </c>
      <c r="J29" s="214">
        <v>133.32</v>
      </c>
      <c r="K29" s="214">
        <v>133.32</v>
      </c>
      <c r="L29" s="214">
        <v>133.32</v>
      </c>
      <c r="M29" s="214">
        <v>133.32</v>
      </c>
      <c r="N29" s="214">
        <v>400.13</v>
      </c>
      <c r="O29" s="210"/>
      <c r="P29" s="209">
        <v>2133.2899999999995</v>
      </c>
    </row>
    <row r="30" spans="1:16" ht="15">
      <c r="A30" s="213" t="s">
        <v>196</v>
      </c>
      <c r="B30" s="213" t="s">
        <v>33</v>
      </c>
      <c r="C30" s="214">
        <v>0</v>
      </c>
      <c r="D30" s="214">
        <v>0</v>
      </c>
      <c r="E30" s="214">
        <v>0</v>
      </c>
      <c r="F30" s="214">
        <v>1212.77</v>
      </c>
      <c r="G30" s="214">
        <v>0</v>
      </c>
      <c r="H30" s="214">
        <v>0</v>
      </c>
      <c r="I30" s="214">
        <v>0</v>
      </c>
      <c r="J30" s="214">
        <v>0</v>
      </c>
      <c r="K30" s="214">
        <v>0</v>
      </c>
      <c r="L30" s="214">
        <v>0</v>
      </c>
      <c r="M30" s="214">
        <v>0</v>
      </c>
      <c r="N30" s="214">
        <v>0</v>
      </c>
      <c r="O30" s="210"/>
      <c r="P30" s="209">
        <v>1212.77</v>
      </c>
    </row>
    <row r="31" spans="1:16" ht="15">
      <c r="A31" s="213" t="s">
        <v>197</v>
      </c>
      <c r="B31" s="213" t="s">
        <v>167</v>
      </c>
      <c r="C31" s="214">
        <v>370.54</v>
      </c>
      <c r="D31" s="214">
        <v>370.55</v>
      </c>
      <c r="E31" s="214">
        <v>370.53</v>
      </c>
      <c r="F31" s="214">
        <v>336.61</v>
      </c>
      <c r="G31" s="214">
        <v>268.55</v>
      </c>
      <c r="H31" s="214">
        <v>268.55</v>
      </c>
      <c r="I31" s="214">
        <v>268.55</v>
      </c>
      <c r="J31" s="214">
        <v>268.55</v>
      </c>
      <c r="K31" s="214">
        <v>268.58</v>
      </c>
      <c r="L31" s="214">
        <v>268.55</v>
      </c>
      <c r="M31" s="214">
        <v>268.58</v>
      </c>
      <c r="N31" s="214">
        <v>268.55</v>
      </c>
      <c r="O31" s="210"/>
      <c r="P31" s="209">
        <v>3596.6900000000005</v>
      </c>
    </row>
    <row r="32" spans="1:16" ht="15">
      <c r="A32" s="213" t="s">
        <v>198</v>
      </c>
      <c r="B32" s="213" t="s">
        <v>199</v>
      </c>
      <c r="C32" s="214">
        <v>801.76</v>
      </c>
      <c r="D32" s="214">
        <v>662.23</v>
      </c>
      <c r="E32" s="214">
        <v>324.43</v>
      </c>
      <c r="F32" s="214">
        <v>0</v>
      </c>
      <c r="G32" s="214">
        <v>0</v>
      </c>
      <c r="H32" s="214">
        <v>26.12</v>
      </c>
      <c r="I32" s="214">
        <v>18.97</v>
      </c>
      <c r="J32" s="214">
        <v>0</v>
      </c>
      <c r="K32" s="214">
        <v>0</v>
      </c>
      <c r="L32" s="214">
        <v>0</v>
      </c>
      <c r="M32" s="214">
        <v>0</v>
      </c>
      <c r="N32" s="214">
        <v>160.91</v>
      </c>
      <c r="O32" s="210"/>
      <c r="P32" s="209">
        <v>1994.42</v>
      </c>
    </row>
    <row r="33" spans="1:16" ht="15">
      <c r="A33" s="213" t="s">
        <v>200</v>
      </c>
      <c r="B33" s="213" t="s">
        <v>201</v>
      </c>
      <c r="C33" s="214">
        <v>276.79000000000002</v>
      </c>
      <c r="D33" s="214">
        <v>801.9</v>
      </c>
      <c r="E33" s="214">
        <v>389.91</v>
      </c>
      <c r="F33" s="214">
        <v>0</v>
      </c>
      <c r="G33" s="214">
        <v>0</v>
      </c>
      <c r="H33" s="214">
        <v>113.39</v>
      </c>
      <c r="I33" s="214">
        <v>0</v>
      </c>
      <c r="J33" s="214">
        <v>452</v>
      </c>
      <c r="K33" s="214">
        <v>0.6</v>
      </c>
      <c r="L33" s="214">
        <v>0.6</v>
      </c>
      <c r="M33" s="214">
        <v>81.09</v>
      </c>
      <c r="N33" s="214">
        <v>5.3</v>
      </c>
      <c r="O33" s="210"/>
      <c r="P33" s="209">
        <v>2121.5800000000004</v>
      </c>
    </row>
    <row r="34" spans="1:16" ht="15">
      <c r="A34" s="213" t="s">
        <v>202</v>
      </c>
      <c r="B34" s="213" t="s">
        <v>171</v>
      </c>
      <c r="C34" s="214">
        <v>2454.54</v>
      </c>
      <c r="D34" s="214">
        <v>780.12</v>
      </c>
      <c r="E34" s="214">
        <v>766.74</v>
      </c>
      <c r="F34" s="214">
        <v>14187.19</v>
      </c>
      <c r="G34" s="214">
        <v>660</v>
      </c>
      <c r="H34" s="214">
        <v>460.19</v>
      </c>
      <c r="I34" s="214">
        <v>980.94</v>
      </c>
      <c r="J34" s="214">
        <v>660</v>
      </c>
      <c r="K34" s="214">
        <v>660</v>
      </c>
      <c r="L34" s="214">
        <v>660</v>
      </c>
      <c r="M34" s="214">
        <v>660</v>
      </c>
      <c r="N34" s="214">
        <v>-7279.9</v>
      </c>
      <c r="O34" s="210"/>
      <c r="P34" s="209">
        <v>15649.819999999998</v>
      </c>
    </row>
    <row r="37" spans="1:16">
      <c r="C37" s="194" t="s">
        <v>143</v>
      </c>
      <c r="D37" s="194" t="s">
        <v>144</v>
      </c>
      <c r="E37" s="194" t="s">
        <v>145</v>
      </c>
      <c r="F37" s="194" t="s">
        <v>146</v>
      </c>
      <c r="G37" s="194" t="s">
        <v>147</v>
      </c>
      <c r="H37" s="194" t="s">
        <v>148</v>
      </c>
      <c r="I37" s="194" t="s">
        <v>149</v>
      </c>
      <c r="J37" s="194" t="s">
        <v>150</v>
      </c>
      <c r="K37" s="194" t="s">
        <v>151</v>
      </c>
      <c r="L37" s="194" t="s">
        <v>152</v>
      </c>
      <c r="M37" s="194" t="s">
        <v>153</v>
      </c>
      <c r="N37" s="194" t="s">
        <v>154</v>
      </c>
      <c r="O37" s="194" t="s">
        <v>131</v>
      </c>
    </row>
    <row r="38" spans="1:16">
      <c r="B38" s="194" t="s">
        <v>138</v>
      </c>
      <c r="C38" s="198">
        <f t="shared" ref="C38:N38" si="0">C2+C11+C19+C26</f>
        <v>14038.240000000002</v>
      </c>
      <c r="D38" s="198">
        <f t="shared" si="0"/>
        <v>14038.240000000002</v>
      </c>
      <c r="E38" s="198">
        <f t="shared" si="0"/>
        <v>10764.35</v>
      </c>
      <c r="F38" s="198">
        <f t="shared" si="0"/>
        <v>9083.84</v>
      </c>
      <c r="G38" s="198">
        <f t="shared" si="0"/>
        <v>6048.08</v>
      </c>
      <c r="H38" s="198">
        <f t="shared" si="0"/>
        <v>6048.08</v>
      </c>
      <c r="I38" s="198">
        <f t="shared" si="0"/>
        <v>6048.08</v>
      </c>
      <c r="J38" s="198">
        <f t="shared" si="0"/>
        <v>6048.08</v>
      </c>
      <c r="K38" s="198">
        <f t="shared" si="0"/>
        <v>6048.08</v>
      </c>
      <c r="L38" s="198">
        <f t="shared" si="0"/>
        <v>6048.08</v>
      </c>
      <c r="M38" s="198">
        <f t="shared" si="0"/>
        <v>6048.08</v>
      </c>
      <c r="N38" s="198">
        <f t="shared" si="0"/>
        <v>14367.98</v>
      </c>
      <c r="O38">
        <f>SUM(C38:N38)</f>
        <v>104629.21</v>
      </c>
    </row>
    <row r="39" spans="1:16">
      <c r="B39" s="194" t="s">
        <v>203</v>
      </c>
      <c r="C39" s="198">
        <f t="shared" ref="C39:N39" si="1">C3+C12+C20+C27</f>
        <v>1705.6800000000003</v>
      </c>
      <c r="D39" s="198">
        <f t="shared" si="1"/>
        <v>1705.66</v>
      </c>
      <c r="E39" s="198">
        <f t="shared" si="1"/>
        <v>1642.8700000000001</v>
      </c>
      <c r="F39" s="198">
        <f t="shared" si="1"/>
        <v>1627.17</v>
      </c>
      <c r="G39" s="198">
        <f t="shared" si="1"/>
        <v>1181.96</v>
      </c>
      <c r="H39" s="198">
        <f t="shared" si="1"/>
        <v>1186.52</v>
      </c>
      <c r="I39" s="198">
        <f t="shared" si="1"/>
        <v>1181.96</v>
      </c>
      <c r="J39" s="198">
        <f t="shared" si="1"/>
        <v>1181.96</v>
      </c>
      <c r="K39" s="198">
        <f t="shared" si="1"/>
        <v>1181.96</v>
      </c>
      <c r="L39" s="198">
        <f t="shared" si="1"/>
        <v>1181.96</v>
      </c>
      <c r="M39" s="198">
        <f t="shared" si="1"/>
        <v>1181.96</v>
      </c>
      <c r="N39" s="198">
        <f t="shared" si="1"/>
        <v>1181.96</v>
      </c>
      <c r="O39">
        <f>SUM(C39:N39)</f>
        <v>16141.619999999995</v>
      </c>
    </row>
    <row r="40" spans="1:16">
      <c r="B40" s="194" t="s">
        <v>35</v>
      </c>
      <c r="C40" s="198">
        <f t="shared" ref="C40:N40" si="2">C7+C16+C23+C31</f>
        <v>1113.78</v>
      </c>
      <c r="D40" s="198">
        <f t="shared" si="2"/>
        <v>1113.78</v>
      </c>
      <c r="E40" s="198">
        <f t="shared" si="2"/>
        <v>1126.6300000000001</v>
      </c>
      <c r="F40" s="198">
        <f t="shared" si="2"/>
        <v>1082.03</v>
      </c>
      <c r="G40" s="198">
        <f t="shared" si="2"/>
        <v>810.5</v>
      </c>
      <c r="H40" s="198">
        <f t="shared" si="2"/>
        <v>810.56</v>
      </c>
      <c r="I40" s="198">
        <f t="shared" si="2"/>
        <v>810.53</v>
      </c>
      <c r="J40" s="198">
        <f t="shared" si="2"/>
        <v>810.53</v>
      </c>
      <c r="K40" s="198">
        <f t="shared" si="2"/>
        <v>810.68000000000006</v>
      </c>
      <c r="L40" s="198">
        <f t="shared" si="2"/>
        <v>810.53</v>
      </c>
      <c r="M40" s="198">
        <f t="shared" si="2"/>
        <v>810.68000000000006</v>
      </c>
      <c r="N40" s="198">
        <f t="shared" si="2"/>
        <v>810.53</v>
      </c>
      <c r="O40">
        <f>SUM(C40:N40)</f>
        <v>10920.760000000002</v>
      </c>
    </row>
    <row r="43" spans="1:16">
      <c r="B43" s="194" t="s">
        <v>33</v>
      </c>
    </row>
    <row r="44" spans="1:16">
      <c r="B44" s="194" t="s">
        <v>204</v>
      </c>
      <c r="C44" s="198">
        <f t="shared" ref="C44:N44" si="3">C6+C15</f>
        <v>0</v>
      </c>
      <c r="D44" s="198">
        <f t="shared" si="3"/>
        <v>0</v>
      </c>
      <c r="E44" s="198">
        <f t="shared" si="3"/>
        <v>208.16</v>
      </c>
      <c r="F44" s="198">
        <f t="shared" si="3"/>
        <v>2039.69</v>
      </c>
      <c r="G44" s="198">
        <f t="shared" si="3"/>
        <v>0</v>
      </c>
      <c r="H44" s="198">
        <f t="shared" si="3"/>
        <v>0</v>
      </c>
      <c r="I44" s="198">
        <f t="shared" si="3"/>
        <v>0</v>
      </c>
      <c r="J44" s="198">
        <f t="shared" si="3"/>
        <v>0</v>
      </c>
      <c r="K44" s="198">
        <f t="shared" si="3"/>
        <v>0</v>
      </c>
      <c r="L44" s="198">
        <f t="shared" si="3"/>
        <v>0</v>
      </c>
      <c r="M44" s="198">
        <f t="shared" si="3"/>
        <v>0</v>
      </c>
      <c r="N44" s="198">
        <f t="shared" si="3"/>
        <v>0</v>
      </c>
      <c r="O44">
        <f>SUM(C44:N44)</f>
        <v>2247.85</v>
      </c>
    </row>
    <row r="45" spans="1:16">
      <c r="B45" s="194" t="s">
        <v>205</v>
      </c>
      <c r="C45" s="198">
        <f t="shared" ref="C45:N45" si="4">C30</f>
        <v>0</v>
      </c>
      <c r="D45" s="198">
        <f t="shared" si="4"/>
        <v>0</v>
      </c>
      <c r="E45" s="198">
        <f t="shared" si="4"/>
        <v>0</v>
      </c>
      <c r="F45" s="198">
        <f t="shared" si="4"/>
        <v>1212.77</v>
      </c>
      <c r="G45" s="198">
        <f t="shared" si="4"/>
        <v>0</v>
      </c>
      <c r="H45" s="198">
        <f t="shared" si="4"/>
        <v>0</v>
      </c>
      <c r="I45" s="198">
        <f t="shared" si="4"/>
        <v>0</v>
      </c>
      <c r="J45" s="198">
        <f t="shared" si="4"/>
        <v>0</v>
      </c>
      <c r="K45" s="198">
        <f t="shared" si="4"/>
        <v>0</v>
      </c>
      <c r="L45" s="198">
        <f t="shared" si="4"/>
        <v>0</v>
      </c>
      <c r="M45" s="198">
        <f t="shared" si="4"/>
        <v>0</v>
      </c>
      <c r="N45" s="198">
        <f t="shared" si="4"/>
        <v>0</v>
      </c>
      <c r="O45">
        <f>SUM(C45:N45)</f>
        <v>1212.77</v>
      </c>
    </row>
    <row r="47" spans="1:16">
      <c r="B47" s="194" t="s">
        <v>104</v>
      </c>
    </row>
    <row r="48" spans="1:16">
      <c r="B48" s="194" t="s">
        <v>204</v>
      </c>
      <c r="C48" s="198">
        <f t="shared" ref="C48:N48" si="5">C4+C13+C21</f>
        <v>799.27</v>
      </c>
      <c r="D48" s="198">
        <f t="shared" si="5"/>
        <v>799.27</v>
      </c>
      <c r="E48" s="198">
        <f t="shared" si="5"/>
        <v>756.21</v>
      </c>
      <c r="F48" s="198">
        <f t="shared" si="5"/>
        <v>115.93999999999998</v>
      </c>
      <c r="G48" s="198">
        <f t="shared" si="5"/>
        <v>542.11</v>
      </c>
      <c r="H48" s="198">
        <f t="shared" si="5"/>
        <v>542.11</v>
      </c>
      <c r="I48" s="198">
        <f t="shared" si="5"/>
        <v>542.11</v>
      </c>
      <c r="J48" s="198">
        <f t="shared" si="5"/>
        <v>542.11</v>
      </c>
      <c r="K48" s="198">
        <f t="shared" si="5"/>
        <v>542.11</v>
      </c>
      <c r="L48" s="198">
        <f t="shared" si="5"/>
        <v>542.11</v>
      </c>
      <c r="M48" s="198">
        <f t="shared" si="5"/>
        <v>542.11</v>
      </c>
      <c r="N48" s="198">
        <f t="shared" si="5"/>
        <v>542.11</v>
      </c>
      <c r="O48">
        <f>SUM(C48:N48)</f>
        <v>6807.5699999999988</v>
      </c>
    </row>
    <row r="49" spans="2:15">
      <c r="B49" s="194" t="s">
        <v>205</v>
      </c>
      <c r="C49" s="198">
        <f t="shared" ref="C49:N49" si="6">C28</f>
        <v>370.59</v>
      </c>
      <c r="D49" s="198">
        <f t="shared" si="6"/>
        <v>370.59</v>
      </c>
      <c r="E49" s="198">
        <f t="shared" si="6"/>
        <v>370.59</v>
      </c>
      <c r="F49" s="198">
        <f t="shared" si="6"/>
        <v>33.21</v>
      </c>
      <c r="G49" s="198">
        <f t="shared" si="6"/>
        <v>268.58</v>
      </c>
      <c r="H49" s="198">
        <f t="shared" si="6"/>
        <v>268.58</v>
      </c>
      <c r="I49" s="198">
        <f t="shared" si="6"/>
        <v>268.58</v>
      </c>
      <c r="J49" s="198">
        <f t="shared" si="6"/>
        <v>268.58</v>
      </c>
      <c r="K49" s="198">
        <f t="shared" si="6"/>
        <v>268.58</v>
      </c>
      <c r="L49" s="198">
        <f t="shared" si="6"/>
        <v>268.58</v>
      </c>
      <c r="M49" s="198">
        <f t="shared" si="6"/>
        <v>268.58</v>
      </c>
      <c r="N49" s="198">
        <f t="shared" si="6"/>
        <v>170.53</v>
      </c>
      <c r="O49">
        <f>SUM(C49:N49)</f>
        <v>3195.5699999999997</v>
      </c>
    </row>
    <row r="51" spans="2:15">
      <c r="B51" s="194" t="s">
        <v>178</v>
      </c>
    </row>
    <row r="52" spans="2:15">
      <c r="B52" s="194" t="s">
        <v>204</v>
      </c>
      <c r="C52" s="198">
        <f t="shared" ref="C52:N52" si="7">C5+C14+C22</f>
        <v>333.29999999999995</v>
      </c>
      <c r="D52" s="198">
        <f t="shared" si="7"/>
        <v>333.29999999999995</v>
      </c>
      <c r="E52" s="198">
        <f t="shared" si="7"/>
        <v>306.64</v>
      </c>
      <c r="F52" s="198">
        <f t="shared" si="7"/>
        <v>233.30999999999997</v>
      </c>
      <c r="G52" s="198">
        <f t="shared" si="7"/>
        <v>199.98</v>
      </c>
      <c r="H52" s="198">
        <f t="shared" si="7"/>
        <v>199.98</v>
      </c>
      <c r="I52" s="198">
        <f t="shared" si="7"/>
        <v>199.98</v>
      </c>
      <c r="J52" s="198">
        <f t="shared" si="7"/>
        <v>199.98</v>
      </c>
      <c r="K52" s="198">
        <f t="shared" si="7"/>
        <v>199.98</v>
      </c>
      <c r="L52" s="198">
        <f t="shared" si="7"/>
        <v>199.98</v>
      </c>
      <c r="M52" s="198">
        <f t="shared" si="7"/>
        <v>199.98</v>
      </c>
      <c r="N52" s="198">
        <f t="shared" si="7"/>
        <v>199.98</v>
      </c>
      <c r="O52">
        <f>SUM(C52:N52)</f>
        <v>2806.39</v>
      </c>
    </row>
    <row r="53" spans="2:15">
      <c r="B53" s="194" t="s">
        <v>205</v>
      </c>
      <c r="C53" s="198">
        <f t="shared" ref="C53:N53" si="8">C29</f>
        <v>233.31</v>
      </c>
      <c r="D53" s="198">
        <f t="shared" si="8"/>
        <v>233.31</v>
      </c>
      <c r="E53" s="198">
        <f t="shared" si="8"/>
        <v>233.31</v>
      </c>
      <c r="F53" s="198">
        <f t="shared" si="8"/>
        <v>99.99</v>
      </c>
      <c r="G53" s="198">
        <f t="shared" si="8"/>
        <v>133.32</v>
      </c>
      <c r="H53" s="198">
        <f t="shared" si="8"/>
        <v>133.32</v>
      </c>
      <c r="I53" s="198">
        <f t="shared" si="8"/>
        <v>133.32</v>
      </c>
      <c r="J53" s="198">
        <f t="shared" si="8"/>
        <v>133.32</v>
      </c>
      <c r="K53" s="198">
        <f t="shared" si="8"/>
        <v>133.32</v>
      </c>
      <c r="L53" s="198">
        <f t="shared" si="8"/>
        <v>133.32</v>
      </c>
      <c r="M53" s="198">
        <f t="shared" si="8"/>
        <v>133.32</v>
      </c>
      <c r="N53" s="198">
        <f t="shared" si="8"/>
        <v>400.13</v>
      </c>
      <c r="O53">
        <f>SUM(C53:N53)</f>
        <v>2133.2899999999995</v>
      </c>
    </row>
    <row r="55" spans="2:15">
      <c r="B55" s="194" t="s">
        <v>35</v>
      </c>
    </row>
    <row r="56" spans="2:15">
      <c r="B56" s="194" t="s">
        <v>204</v>
      </c>
      <c r="C56" s="198">
        <f t="shared" ref="C56:N56" si="9">C7+C16+C23</f>
        <v>743.24</v>
      </c>
      <c r="D56" s="198">
        <f t="shared" si="9"/>
        <v>743.23</v>
      </c>
      <c r="E56" s="198">
        <f t="shared" si="9"/>
        <v>756.1</v>
      </c>
      <c r="F56" s="198">
        <f t="shared" si="9"/>
        <v>745.42</v>
      </c>
      <c r="G56" s="198">
        <f t="shared" si="9"/>
        <v>541.95000000000005</v>
      </c>
      <c r="H56" s="198">
        <f t="shared" si="9"/>
        <v>542.01</v>
      </c>
      <c r="I56" s="198">
        <f t="shared" si="9"/>
        <v>541.98</v>
      </c>
      <c r="J56" s="198">
        <f t="shared" si="9"/>
        <v>541.98</v>
      </c>
      <c r="K56" s="198">
        <f t="shared" si="9"/>
        <v>542.1</v>
      </c>
      <c r="L56" s="198">
        <f t="shared" si="9"/>
        <v>541.98</v>
      </c>
      <c r="M56" s="198">
        <f t="shared" si="9"/>
        <v>542.1</v>
      </c>
      <c r="N56" s="198">
        <f t="shared" si="9"/>
        <v>541.98</v>
      </c>
      <c r="O56">
        <f>SUM(C56:N56)</f>
        <v>7324.07</v>
      </c>
    </row>
    <row r="57" spans="2:15">
      <c r="B57" s="194" t="s">
        <v>205</v>
      </c>
      <c r="C57" s="198">
        <f t="shared" ref="C57:N57" si="10">C31</f>
        <v>370.54</v>
      </c>
      <c r="D57" s="198">
        <f t="shared" si="10"/>
        <v>370.55</v>
      </c>
      <c r="E57" s="198">
        <f t="shared" si="10"/>
        <v>370.53</v>
      </c>
      <c r="F57" s="198">
        <f t="shared" si="10"/>
        <v>336.61</v>
      </c>
      <c r="G57" s="198">
        <f t="shared" si="10"/>
        <v>268.55</v>
      </c>
      <c r="H57" s="198">
        <f t="shared" si="10"/>
        <v>268.55</v>
      </c>
      <c r="I57" s="198">
        <f t="shared" si="10"/>
        <v>268.55</v>
      </c>
      <c r="J57" s="198">
        <f t="shared" si="10"/>
        <v>268.55</v>
      </c>
      <c r="K57" s="198">
        <f t="shared" si="10"/>
        <v>268.58</v>
      </c>
      <c r="L57" s="198">
        <f t="shared" si="10"/>
        <v>268.55</v>
      </c>
      <c r="M57" s="198">
        <f t="shared" si="10"/>
        <v>268.58</v>
      </c>
      <c r="N57" s="198">
        <f t="shared" si="10"/>
        <v>268.55</v>
      </c>
      <c r="O57">
        <f>SUM(C57:N57)</f>
        <v>3596.6900000000005</v>
      </c>
    </row>
    <row r="59" spans="2:15">
      <c r="B59" s="194" t="s">
        <v>138</v>
      </c>
    </row>
    <row r="60" spans="2:15">
      <c r="B60" s="194" t="s">
        <v>204</v>
      </c>
      <c r="C60" s="198">
        <f t="shared" ref="C60:N60" si="11">C2+C11+C19</f>
        <v>9591.18</v>
      </c>
      <c r="D60" s="198">
        <f t="shared" si="11"/>
        <v>9591.18</v>
      </c>
      <c r="E60" s="198">
        <f t="shared" si="11"/>
        <v>7635.53</v>
      </c>
      <c r="F60" s="198">
        <f t="shared" si="11"/>
        <v>6267.31</v>
      </c>
      <c r="G60" s="198">
        <f t="shared" si="11"/>
        <v>4237.5</v>
      </c>
      <c r="H60" s="198">
        <f t="shared" si="11"/>
        <v>4237.5</v>
      </c>
      <c r="I60" s="198">
        <f t="shared" si="11"/>
        <v>4237.5</v>
      </c>
      <c r="J60" s="198">
        <f t="shared" si="11"/>
        <v>4237.5</v>
      </c>
      <c r="K60" s="198">
        <f t="shared" si="11"/>
        <v>4237.5</v>
      </c>
      <c r="L60" s="198">
        <f t="shared" si="11"/>
        <v>4237.5</v>
      </c>
      <c r="M60" s="198">
        <f t="shared" si="11"/>
        <v>4237.5</v>
      </c>
      <c r="N60" s="198">
        <f t="shared" si="11"/>
        <v>8513.4</v>
      </c>
      <c r="O60">
        <f>SUM(C60:N60)</f>
        <v>71261.099999999991</v>
      </c>
    </row>
    <row r="61" spans="2:15">
      <c r="B61" s="194" t="s">
        <v>205</v>
      </c>
      <c r="C61" s="198">
        <f t="shared" ref="C61:N61" si="12">C26</f>
        <v>4447.0600000000004</v>
      </c>
      <c r="D61" s="198">
        <f t="shared" si="12"/>
        <v>4447.0600000000004</v>
      </c>
      <c r="E61" s="198">
        <f t="shared" si="12"/>
        <v>3128.82</v>
      </c>
      <c r="F61" s="198">
        <f t="shared" si="12"/>
        <v>2816.53</v>
      </c>
      <c r="G61" s="198">
        <f t="shared" si="12"/>
        <v>1810.58</v>
      </c>
      <c r="H61" s="198">
        <f t="shared" si="12"/>
        <v>1810.58</v>
      </c>
      <c r="I61" s="198">
        <f t="shared" si="12"/>
        <v>1810.58</v>
      </c>
      <c r="J61" s="198">
        <f t="shared" si="12"/>
        <v>1810.58</v>
      </c>
      <c r="K61" s="198">
        <f t="shared" si="12"/>
        <v>1810.58</v>
      </c>
      <c r="L61" s="198">
        <f t="shared" si="12"/>
        <v>1810.58</v>
      </c>
      <c r="M61" s="198">
        <f t="shared" si="12"/>
        <v>1810.58</v>
      </c>
      <c r="N61" s="198">
        <f t="shared" si="12"/>
        <v>5854.58</v>
      </c>
      <c r="O61">
        <f>SUM(C61:N61)</f>
        <v>33368.110000000015</v>
      </c>
    </row>
    <row r="63" spans="2:15">
      <c r="B63" s="194" t="s">
        <v>107</v>
      </c>
    </row>
    <row r="64" spans="2:15">
      <c r="B64" s="194" t="s">
        <v>204</v>
      </c>
      <c r="C64" s="198">
        <f t="shared" ref="C64:N64" si="13">C3+C12+C20</f>
        <v>1165.3600000000001</v>
      </c>
      <c r="D64" s="198">
        <f t="shared" si="13"/>
        <v>1165.3500000000001</v>
      </c>
      <c r="E64" s="198">
        <f t="shared" si="13"/>
        <v>1102.5600000000002</v>
      </c>
      <c r="F64" s="198">
        <f t="shared" si="13"/>
        <v>1086.8600000000001</v>
      </c>
      <c r="G64" s="198">
        <f t="shared" si="13"/>
        <v>790.39</v>
      </c>
      <c r="H64" s="198">
        <f t="shared" si="13"/>
        <v>794.94999999999993</v>
      </c>
      <c r="I64" s="198">
        <f t="shared" si="13"/>
        <v>790.39</v>
      </c>
      <c r="J64" s="198">
        <f t="shared" si="13"/>
        <v>790.39</v>
      </c>
      <c r="K64" s="198">
        <f t="shared" si="13"/>
        <v>790.39</v>
      </c>
      <c r="L64" s="198">
        <f t="shared" si="13"/>
        <v>790.39</v>
      </c>
      <c r="M64" s="198">
        <f t="shared" si="13"/>
        <v>790.39</v>
      </c>
      <c r="N64" s="198">
        <f t="shared" si="13"/>
        <v>790.39</v>
      </c>
      <c r="O64">
        <f>SUM(C64:N64)</f>
        <v>10847.81</v>
      </c>
    </row>
    <row r="65" spans="2:15">
      <c r="B65" s="194" t="s">
        <v>205</v>
      </c>
      <c r="C65" s="198">
        <f t="shared" ref="C65:N65" si="14">C27</f>
        <v>540.32000000000005</v>
      </c>
      <c r="D65" s="198">
        <f t="shared" si="14"/>
        <v>540.30999999999995</v>
      </c>
      <c r="E65" s="198">
        <f t="shared" si="14"/>
        <v>540.30999999999995</v>
      </c>
      <c r="F65" s="198">
        <f t="shared" si="14"/>
        <v>540.30999999999995</v>
      </c>
      <c r="G65" s="198">
        <f t="shared" si="14"/>
        <v>391.57</v>
      </c>
      <c r="H65" s="198">
        <f t="shared" si="14"/>
        <v>391.57</v>
      </c>
      <c r="I65" s="198">
        <f t="shared" si="14"/>
        <v>391.57</v>
      </c>
      <c r="J65" s="198">
        <f t="shared" si="14"/>
        <v>391.57</v>
      </c>
      <c r="K65" s="198">
        <f t="shared" si="14"/>
        <v>391.57</v>
      </c>
      <c r="L65" s="198">
        <f t="shared" si="14"/>
        <v>391.57</v>
      </c>
      <c r="M65" s="198">
        <f t="shared" si="14"/>
        <v>391.57</v>
      </c>
      <c r="N65" s="198">
        <f t="shared" si="14"/>
        <v>391.57</v>
      </c>
      <c r="O65">
        <f>SUM(C65:N65)</f>
        <v>5293.8099999999995</v>
      </c>
    </row>
    <row r="67" spans="2:15">
      <c r="B67" s="194" t="s">
        <v>206</v>
      </c>
    </row>
    <row r="68" spans="2:15">
      <c r="B68" s="194" t="s">
        <v>204</v>
      </c>
      <c r="C68" s="198">
        <f t="shared" ref="C68:N68" si="15">C9+C17+C24</f>
        <v>1749</v>
      </c>
      <c r="D68" s="198">
        <f t="shared" si="15"/>
        <v>1749</v>
      </c>
      <c r="E68" s="198">
        <f t="shared" si="15"/>
        <v>1725</v>
      </c>
      <c r="F68" s="198">
        <f t="shared" si="15"/>
        <v>17966.25</v>
      </c>
      <c r="G68" s="198">
        <f t="shared" si="15"/>
        <v>1610</v>
      </c>
      <c r="H68" s="198">
        <f t="shared" si="15"/>
        <v>1790</v>
      </c>
      <c r="I68" s="198">
        <f t="shared" si="15"/>
        <v>1610</v>
      </c>
      <c r="J68" s="198">
        <f t="shared" si="15"/>
        <v>1610</v>
      </c>
      <c r="K68" s="198">
        <f t="shared" si="15"/>
        <v>1610</v>
      </c>
      <c r="L68" s="198">
        <f t="shared" si="15"/>
        <v>1610</v>
      </c>
      <c r="M68" s="198">
        <f t="shared" si="15"/>
        <v>1610</v>
      </c>
      <c r="N68" s="198">
        <f t="shared" si="15"/>
        <v>-5720</v>
      </c>
      <c r="O68">
        <f>SUM(C68:N68)</f>
        <v>28919.25</v>
      </c>
    </row>
    <row r="69" spans="2:15">
      <c r="B69" s="194" t="s">
        <v>205</v>
      </c>
      <c r="C69" s="198">
        <f t="shared" ref="C69:N69" si="16">C34</f>
        <v>2454.54</v>
      </c>
      <c r="D69" s="198">
        <f t="shared" si="16"/>
        <v>780.12</v>
      </c>
      <c r="E69" s="198">
        <f t="shared" si="16"/>
        <v>766.74</v>
      </c>
      <c r="F69" s="198">
        <f t="shared" si="16"/>
        <v>14187.19</v>
      </c>
      <c r="G69" s="198">
        <f t="shared" si="16"/>
        <v>660</v>
      </c>
      <c r="H69" s="198">
        <f t="shared" si="16"/>
        <v>460.19</v>
      </c>
      <c r="I69" s="198">
        <f t="shared" si="16"/>
        <v>980.94</v>
      </c>
      <c r="J69" s="198">
        <f t="shared" si="16"/>
        <v>660</v>
      </c>
      <c r="K69" s="198">
        <f t="shared" si="16"/>
        <v>660</v>
      </c>
      <c r="L69" s="198">
        <f t="shared" si="16"/>
        <v>660</v>
      </c>
      <c r="M69" s="198">
        <f t="shared" si="16"/>
        <v>660</v>
      </c>
      <c r="N69" s="198">
        <f t="shared" si="16"/>
        <v>-7279.9</v>
      </c>
      <c r="O69">
        <f>SUM(C69:N69)</f>
        <v>15649.819999999998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28"/>
  <sheetViews>
    <sheetView zoomScale="80" zoomScaleNormal="80" workbookViewId="0">
      <selection activeCell="A32" sqref="A32"/>
    </sheetView>
  </sheetViews>
  <sheetFormatPr defaultColWidth="10.5" defaultRowHeight="14.25"/>
  <cols>
    <col min="1" max="1" width="8.875" customWidth="1"/>
    <col min="2" max="2" width="39.625" customWidth="1"/>
    <col min="3" max="14" width="13.625" customWidth="1"/>
    <col min="15" max="15" width="13.25" customWidth="1"/>
  </cols>
  <sheetData>
    <row r="2" spans="2:15">
      <c r="B2" t="s">
        <v>207</v>
      </c>
      <c r="C2" t="s">
        <v>208</v>
      </c>
      <c r="D2" t="s">
        <v>209</v>
      </c>
      <c r="E2" t="s">
        <v>210</v>
      </c>
      <c r="F2" t="s">
        <v>211</v>
      </c>
      <c r="G2" t="s">
        <v>212</v>
      </c>
      <c r="H2" t="s">
        <v>213</v>
      </c>
      <c r="I2" t="s">
        <v>214</v>
      </c>
      <c r="J2" t="s">
        <v>215</v>
      </c>
      <c r="K2" t="s">
        <v>216</v>
      </c>
      <c r="L2" t="s">
        <v>217</v>
      </c>
      <c r="M2" t="s">
        <v>218</v>
      </c>
      <c r="N2" t="s">
        <v>219</v>
      </c>
      <c r="O2" t="s">
        <v>220</v>
      </c>
    </row>
    <row r="3" spans="2:15" s="199" customFormat="1" hidden="1">
      <c r="B3" s="199" t="s">
        <v>221</v>
      </c>
      <c r="C3" s="199">
        <v>0.17</v>
      </c>
      <c r="D3" s="199">
        <v>0.19</v>
      </c>
      <c r="E3" s="199">
        <v>0.17</v>
      </c>
      <c r="F3" s="199">
        <v>0.17</v>
      </c>
      <c r="G3" s="199">
        <v>0.14000000000000001</v>
      </c>
      <c r="H3" s="199">
        <v>0.17</v>
      </c>
      <c r="I3" s="199">
        <v>0.17</v>
      </c>
      <c r="J3" s="199">
        <v>0.17</v>
      </c>
      <c r="K3" s="199">
        <v>139.65</v>
      </c>
      <c r="L3" s="199">
        <v>0.17</v>
      </c>
      <c r="M3" s="199">
        <v>0.17</v>
      </c>
      <c r="N3" s="199">
        <v>0.17</v>
      </c>
      <c r="O3" s="199">
        <v>141.51</v>
      </c>
    </row>
    <row r="4" spans="2:15" s="199" customFormat="1" hidden="1">
      <c r="B4" s="199" t="s">
        <v>222</v>
      </c>
      <c r="C4" s="199">
        <v>475.85</v>
      </c>
      <c r="D4" s="199">
        <v>475.83</v>
      </c>
      <c r="E4" s="199">
        <v>475.83</v>
      </c>
      <c r="F4" s="199">
        <v>475.83</v>
      </c>
      <c r="G4" s="199">
        <v>441.86</v>
      </c>
      <c r="H4" s="199">
        <v>441.86</v>
      </c>
      <c r="I4" s="199">
        <v>441.86</v>
      </c>
      <c r="J4" s="199">
        <v>441.86</v>
      </c>
      <c r="K4" s="199">
        <v>441.86</v>
      </c>
      <c r="L4" s="199">
        <v>441.86</v>
      </c>
      <c r="M4" s="199">
        <v>441.86</v>
      </c>
      <c r="N4" s="199">
        <v>441.86</v>
      </c>
      <c r="O4" s="199">
        <v>5438.22</v>
      </c>
    </row>
    <row r="5" spans="2:15">
      <c r="B5" t="s">
        <v>223</v>
      </c>
      <c r="C5">
        <v>35.14</v>
      </c>
      <c r="D5">
        <v>30.12</v>
      </c>
      <c r="E5">
        <v>16.739999999999998</v>
      </c>
      <c r="F5">
        <v>156.25</v>
      </c>
      <c r="H5">
        <v>282.97000000000003</v>
      </c>
      <c r="M5">
        <v>6.49</v>
      </c>
      <c r="O5">
        <v>527.71</v>
      </c>
    </row>
    <row r="6" spans="2:15" s="200" customFormat="1">
      <c r="B6" s="200" t="s">
        <v>224</v>
      </c>
      <c r="C6" s="200">
        <v>14038.24</v>
      </c>
      <c r="D6" s="200">
        <v>14038.24</v>
      </c>
      <c r="E6" s="200">
        <v>13392.24</v>
      </c>
      <c r="F6" s="200">
        <v>13392.24</v>
      </c>
      <c r="G6" s="200">
        <v>9728.09</v>
      </c>
      <c r="H6" s="200">
        <v>9728.09</v>
      </c>
      <c r="I6" s="200">
        <v>9728.09</v>
      </c>
      <c r="J6" s="200">
        <v>9728.09</v>
      </c>
      <c r="K6" s="200">
        <v>9728.09</v>
      </c>
      <c r="L6" s="200">
        <v>9728.09</v>
      </c>
      <c r="M6" s="200">
        <v>9728.09</v>
      </c>
      <c r="N6" s="200">
        <v>9728.09</v>
      </c>
      <c r="O6" s="200">
        <v>132685.68</v>
      </c>
    </row>
    <row r="7" spans="2:15">
      <c r="B7" t="s">
        <v>225</v>
      </c>
      <c r="C7">
        <v>2499</v>
      </c>
      <c r="D7">
        <v>2499</v>
      </c>
      <c r="E7">
        <v>2475</v>
      </c>
      <c r="F7">
        <v>2475</v>
      </c>
      <c r="G7">
        <v>2270</v>
      </c>
      <c r="H7">
        <v>2270</v>
      </c>
      <c r="I7">
        <v>2270</v>
      </c>
      <c r="J7">
        <v>2270</v>
      </c>
      <c r="K7">
        <v>2270</v>
      </c>
      <c r="L7">
        <v>2270</v>
      </c>
      <c r="M7">
        <v>2270</v>
      </c>
      <c r="N7">
        <v>2270</v>
      </c>
      <c r="O7">
        <v>28108</v>
      </c>
    </row>
    <row r="8" spans="2:15" s="201" customFormat="1" ht="15">
      <c r="B8" s="201" t="s">
        <v>226</v>
      </c>
      <c r="C8" s="201">
        <f t="shared" ref="C8:O8" si="0">SUM(C3:C7)</f>
        <v>17048.400000000001</v>
      </c>
      <c r="D8" s="201">
        <f t="shared" si="0"/>
        <v>17043.379999999997</v>
      </c>
      <c r="E8" s="201">
        <f t="shared" si="0"/>
        <v>16359.98</v>
      </c>
      <c r="F8" s="201">
        <f t="shared" si="0"/>
        <v>16499.489999999998</v>
      </c>
      <c r="G8" s="201">
        <f t="shared" si="0"/>
        <v>12440.09</v>
      </c>
      <c r="H8" s="201">
        <f t="shared" si="0"/>
        <v>12723.09</v>
      </c>
      <c r="I8" s="201">
        <f t="shared" si="0"/>
        <v>12440.12</v>
      </c>
      <c r="J8" s="201">
        <f t="shared" si="0"/>
        <v>12440.12</v>
      </c>
      <c r="K8" s="201">
        <f t="shared" si="0"/>
        <v>12579.6</v>
      </c>
      <c r="L8" s="201">
        <f t="shared" si="0"/>
        <v>12440.12</v>
      </c>
      <c r="M8" s="201">
        <f t="shared" si="0"/>
        <v>12446.61</v>
      </c>
      <c r="N8" s="201">
        <f t="shared" si="0"/>
        <v>12440.12</v>
      </c>
      <c r="O8" s="201">
        <f t="shared" si="0"/>
        <v>166901.12</v>
      </c>
    </row>
    <row r="9" spans="2:15">
      <c r="B9" t="s">
        <v>227</v>
      </c>
      <c r="C9">
        <v>28.33</v>
      </c>
      <c r="D9">
        <v>28.33</v>
      </c>
      <c r="E9">
        <v>28.33</v>
      </c>
      <c r="F9">
        <v>28.33</v>
      </c>
      <c r="G9">
        <v>14.54</v>
      </c>
      <c r="H9">
        <v>14.54</v>
      </c>
      <c r="I9">
        <v>14.54</v>
      </c>
      <c r="J9">
        <v>14.54</v>
      </c>
      <c r="K9">
        <v>14.54</v>
      </c>
      <c r="L9">
        <v>14.54</v>
      </c>
      <c r="M9">
        <v>14.54</v>
      </c>
      <c r="N9">
        <v>14.54</v>
      </c>
      <c r="O9">
        <v>229.64</v>
      </c>
    </row>
    <row r="10" spans="2:15">
      <c r="B10" t="s">
        <v>228</v>
      </c>
      <c r="C10">
        <v>1326.66</v>
      </c>
      <c r="D10">
        <v>1326.64</v>
      </c>
      <c r="E10">
        <v>1265.5899999999999</v>
      </c>
      <c r="F10">
        <v>1265.5899999999999</v>
      </c>
      <c r="G10">
        <v>919.32</v>
      </c>
      <c r="H10">
        <v>922.86</v>
      </c>
      <c r="I10">
        <v>919.32</v>
      </c>
      <c r="J10">
        <v>919.32</v>
      </c>
      <c r="K10">
        <v>919.32</v>
      </c>
      <c r="L10">
        <v>919.32</v>
      </c>
      <c r="M10">
        <v>919.32</v>
      </c>
      <c r="N10">
        <v>919.32</v>
      </c>
      <c r="O10">
        <v>12542.58</v>
      </c>
    </row>
    <row r="11" spans="2:15">
      <c r="B11" t="s">
        <v>229</v>
      </c>
      <c r="D11">
        <v>13.59</v>
      </c>
      <c r="O11">
        <v>13.59</v>
      </c>
    </row>
    <row r="12" spans="2:15">
      <c r="B12" t="s">
        <v>230</v>
      </c>
      <c r="C12">
        <v>902.5</v>
      </c>
      <c r="D12">
        <v>902.51</v>
      </c>
      <c r="E12">
        <v>902.52</v>
      </c>
      <c r="F12">
        <v>902.5</v>
      </c>
      <c r="G12">
        <v>932.62</v>
      </c>
      <c r="H12">
        <v>1287.51</v>
      </c>
      <c r="I12">
        <v>1287.51</v>
      </c>
      <c r="J12">
        <v>1287.49</v>
      </c>
      <c r="K12">
        <v>1153.6099999999999</v>
      </c>
      <c r="L12">
        <v>1000.59</v>
      </c>
      <c r="M12">
        <v>902.5</v>
      </c>
      <c r="N12">
        <v>1000.59</v>
      </c>
      <c r="O12">
        <v>12462.45</v>
      </c>
    </row>
    <row r="13" spans="2:15">
      <c r="B13" t="s">
        <v>231</v>
      </c>
      <c r="C13">
        <v>116.85</v>
      </c>
      <c r="D13">
        <v>116.85</v>
      </c>
      <c r="E13">
        <v>116.85</v>
      </c>
      <c r="F13">
        <v>116.85</v>
      </c>
      <c r="G13">
        <v>116.85</v>
      </c>
      <c r="H13">
        <v>116.85</v>
      </c>
      <c r="I13">
        <v>116.85</v>
      </c>
      <c r="J13">
        <v>116.85</v>
      </c>
      <c r="K13">
        <v>116.85</v>
      </c>
      <c r="L13">
        <v>116.85</v>
      </c>
      <c r="M13">
        <v>116.85</v>
      </c>
      <c r="N13">
        <v>116.85</v>
      </c>
      <c r="O13">
        <v>1402.2</v>
      </c>
    </row>
    <row r="14" spans="2:15">
      <c r="B14" t="s">
        <v>232</v>
      </c>
      <c r="C14">
        <v>312.5</v>
      </c>
      <c r="D14">
        <v>412.5</v>
      </c>
      <c r="E14">
        <v>492.5</v>
      </c>
      <c r="F14">
        <v>256.25</v>
      </c>
      <c r="G14">
        <v>372.49</v>
      </c>
      <c r="H14">
        <v>295.83999999999997</v>
      </c>
      <c r="O14">
        <v>2142.08</v>
      </c>
    </row>
    <row r="15" spans="2:15">
      <c r="B15" t="s">
        <v>233</v>
      </c>
      <c r="C15">
        <v>930.91</v>
      </c>
      <c r="D15">
        <v>943.87</v>
      </c>
      <c r="E15">
        <v>923.87</v>
      </c>
      <c r="F15">
        <v>919.54</v>
      </c>
      <c r="G15">
        <v>426.73</v>
      </c>
      <c r="H15">
        <v>524.99</v>
      </c>
      <c r="I15">
        <v>496.65</v>
      </c>
      <c r="J15">
        <v>525.91999999999996</v>
      </c>
      <c r="K15">
        <v>551.66999999999996</v>
      </c>
      <c r="L15">
        <v>548.77</v>
      </c>
      <c r="M15">
        <v>611.86</v>
      </c>
      <c r="N15">
        <v>633.54999999999995</v>
      </c>
      <c r="O15">
        <v>8038.33</v>
      </c>
    </row>
    <row r="16" spans="2:15">
      <c r="B16" t="s">
        <v>234</v>
      </c>
      <c r="G16">
        <v>1938.43</v>
      </c>
      <c r="H16">
        <v>1732.25</v>
      </c>
      <c r="I16">
        <v>2016.02</v>
      </c>
      <c r="J16">
        <v>2016.02</v>
      </c>
      <c r="K16">
        <v>2016.02</v>
      </c>
      <c r="L16">
        <v>2016.02</v>
      </c>
      <c r="M16">
        <v>2016.02</v>
      </c>
      <c r="N16">
        <v>2016.02</v>
      </c>
      <c r="O16">
        <v>15766.8</v>
      </c>
    </row>
    <row r="17" spans="2:15">
      <c r="B17" t="s">
        <v>235</v>
      </c>
      <c r="C17">
        <v>7669.2</v>
      </c>
      <c r="D17">
        <v>7569.19</v>
      </c>
      <c r="E17">
        <v>7154.19</v>
      </c>
      <c r="F17">
        <v>7234.19</v>
      </c>
      <c r="G17">
        <v>4291.59</v>
      </c>
      <c r="H17">
        <v>4291.59</v>
      </c>
      <c r="I17">
        <v>4547.84</v>
      </c>
      <c r="J17">
        <v>4547.84</v>
      </c>
      <c r="K17">
        <v>4547.84</v>
      </c>
      <c r="L17">
        <v>4547.84</v>
      </c>
      <c r="M17">
        <v>4547.84</v>
      </c>
      <c r="N17">
        <v>4547.84</v>
      </c>
      <c r="O17">
        <v>65496.99</v>
      </c>
    </row>
    <row r="18" spans="2:15">
      <c r="B18" t="s">
        <v>236</v>
      </c>
      <c r="C18">
        <v>11286.95</v>
      </c>
      <c r="D18">
        <v>11313.48</v>
      </c>
      <c r="E18">
        <v>10883.85</v>
      </c>
      <c r="F18">
        <v>10723.25</v>
      </c>
      <c r="G18">
        <v>9012.57</v>
      </c>
      <c r="H18">
        <v>9186.43</v>
      </c>
      <c r="I18">
        <v>9398.73</v>
      </c>
      <c r="J18">
        <v>9427.98</v>
      </c>
      <c r="K18">
        <v>9319.85</v>
      </c>
      <c r="L18">
        <v>9163.93</v>
      </c>
      <c r="M18">
        <v>9128.93</v>
      </c>
      <c r="N18">
        <v>9248.7099999999991</v>
      </c>
      <c r="O18">
        <v>118094.66</v>
      </c>
    </row>
    <row r="19" spans="2:15">
      <c r="B19" t="s">
        <v>237</v>
      </c>
      <c r="C19">
        <v>5761.45</v>
      </c>
      <c r="D19">
        <v>5729.9</v>
      </c>
      <c r="E19">
        <v>5476.13</v>
      </c>
      <c r="F19">
        <v>5776.24</v>
      </c>
      <c r="G19">
        <v>3427.52</v>
      </c>
      <c r="H19">
        <v>3536.66</v>
      </c>
      <c r="I19">
        <v>3041.39</v>
      </c>
      <c r="J19">
        <v>3012.14</v>
      </c>
      <c r="K19">
        <v>3259.75</v>
      </c>
      <c r="L19">
        <v>3276.19</v>
      </c>
      <c r="M19">
        <v>3317.68</v>
      </c>
      <c r="N19">
        <v>3191.41</v>
      </c>
      <c r="O19">
        <v>48806.46</v>
      </c>
    </row>
    <row r="20" spans="2:15" s="200" customFormat="1">
      <c r="B20" s="200" t="s">
        <v>104</v>
      </c>
      <c r="C20" s="200">
        <v>1169.8599999999999</v>
      </c>
      <c r="D20" s="200">
        <v>1169.8599999999999</v>
      </c>
      <c r="E20" s="200">
        <v>1116.03</v>
      </c>
      <c r="F20" s="200">
        <v>1116.03</v>
      </c>
      <c r="G20" s="200">
        <v>810.69</v>
      </c>
      <c r="H20" s="200">
        <v>813.81</v>
      </c>
      <c r="I20" s="200">
        <v>810.69</v>
      </c>
      <c r="J20" s="200">
        <v>810.69</v>
      </c>
      <c r="K20" s="200">
        <v>810.69</v>
      </c>
      <c r="L20" s="200">
        <v>810.69</v>
      </c>
      <c r="M20" s="200">
        <v>810.69</v>
      </c>
      <c r="N20" s="200">
        <v>810.69</v>
      </c>
      <c r="O20" s="200">
        <v>11060.42</v>
      </c>
    </row>
    <row r="21" spans="2:15" s="200" customFormat="1">
      <c r="B21" s="200" t="s">
        <v>178</v>
      </c>
      <c r="C21" s="200">
        <v>566.61</v>
      </c>
      <c r="D21" s="200">
        <v>566.61</v>
      </c>
      <c r="E21" s="200">
        <v>533.28</v>
      </c>
      <c r="F21" s="200">
        <v>533.28</v>
      </c>
      <c r="G21" s="200">
        <v>333.3</v>
      </c>
      <c r="H21" s="200">
        <v>333.3</v>
      </c>
      <c r="I21" s="200">
        <v>333.3</v>
      </c>
      <c r="J21" s="200">
        <v>333.3</v>
      </c>
      <c r="K21" s="200">
        <v>333.3</v>
      </c>
      <c r="L21" s="200">
        <v>333.3</v>
      </c>
      <c r="M21" s="200">
        <v>333.3</v>
      </c>
      <c r="N21" s="200">
        <v>333.3</v>
      </c>
      <c r="O21" s="200">
        <v>4866.18</v>
      </c>
    </row>
    <row r="22" spans="2:15" s="202" customFormat="1" hidden="1">
      <c r="B22" s="202" t="s">
        <v>238</v>
      </c>
      <c r="C22" s="202">
        <v>1565.31</v>
      </c>
      <c r="D22" s="202">
        <v>1565.29</v>
      </c>
      <c r="E22" s="202">
        <v>1493.26</v>
      </c>
      <c r="F22" s="202">
        <v>1493.26</v>
      </c>
      <c r="G22" s="202">
        <v>1084.69</v>
      </c>
      <c r="H22" s="202">
        <v>1088.8699999999999</v>
      </c>
      <c r="I22" s="202">
        <v>1084.69</v>
      </c>
      <c r="J22" s="202">
        <v>1084.69</v>
      </c>
      <c r="K22" s="202">
        <v>1084.69</v>
      </c>
      <c r="L22" s="202">
        <v>1084.69</v>
      </c>
      <c r="M22" s="202">
        <v>1084.69</v>
      </c>
      <c r="N22" s="202">
        <v>1084.69</v>
      </c>
      <c r="O22" s="202">
        <v>14798.82</v>
      </c>
    </row>
    <row r="23" spans="2:15" s="202" customFormat="1" hidden="1">
      <c r="B23" s="202" t="s">
        <v>239</v>
      </c>
      <c r="C23" s="202">
        <v>140.37</v>
      </c>
      <c r="D23" s="202">
        <v>140.37</v>
      </c>
      <c r="E23" s="202">
        <v>133.91</v>
      </c>
      <c r="F23" s="202">
        <v>133.91</v>
      </c>
      <c r="G23" s="202">
        <v>97.27</v>
      </c>
      <c r="H23" s="202">
        <v>97.65</v>
      </c>
      <c r="I23" s="202">
        <v>97.27</v>
      </c>
      <c r="J23" s="202">
        <v>97.27</v>
      </c>
      <c r="K23" s="202">
        <v>97.27</v>
      </c>
      <c r="L23" s="202">
        <v>97.27</v>
      </c>
      <c r="M23" s="202">
        <v>97.27</v>
      </c>
      <c r="N23" s="202">
        <v>97.27</v>
      </c>
      <c r="O23" s="202">
        <v>1327.1</v>
      </c>
    </row>
    <row r="24" spans="2:15" s="200" customFormat="1">
      <c r="B24" s="200" t="s">
        <v>33</v>
      </c>
      <c r="C24" s="200">
        <v>818.31</v>
      </c>
      <c r="D24" s="200">
        <v>823.4</v>
      </c>
      <c r="E24" s="200">
        <v>797.64</v>
      </c>
      <c r="F24" s="200">
        <v>799.27</v>
      </c>
      <c r="G24" s="200">
        <v>620.13</v>
      </c>
      <c r="H24" s="200">
        <v>625.03</v>
      </c>
      <c r="I24" s="200">
        <v>622.63</v>
      </c>
      <c r="J24" s="200">
        <v>622.63</v>
      </c>
      <c r="K24" s="200">
        <v>622.63</v>
      </c>
      <c r="L24" s="200">
        <v>622.63</v>
      </c>
      <c r="M24" s="200">
        <v>623.20000000000005</v>
      </c>
      <c r="N24" s="200">
        <v>631.70000000000005</v>
      </c>
      <c r="O24" s="200">
        <v>8229.2000000000007</v>
      </c>
    </row>
    <row r="25" spans="2:15" s="199" customFormat="1" hidden="1">
      <c r="B25" s="199" t="s">
        <v>240</v>
      </c>
      <c r="C25" s="199">
        <v>637.76</v>
      </c>
      <c r="D25" s="199">
        <v>637.76</v>
      </c>
      <c r="E25" s="199">
        <v>583.95000000000005</v>
      </c>
      <c r="F25" s="199">
        <v>583.95000000000005</v>
      </c>
      <c r="G25" s="199">
        <v>368.5</v>
      </c>
      <c r="H25" s="199">
        <v>371.62</v>
      </c>
      <c r="I25" s="199">
        <v>368.5</v>
      </c>
      <c r="J25" s="199">
        <v>368.5</v>
      </c>
      <c r="K25" s="199">
        <v>368.5</v>
      </c>
      <c r="L25" s="199">
        <v>368.5</v>
      </c>
      <c r="M25" s="199">
        <v>368.5</v>
      </c>
      <c r="N25" s="199">
        <v>368.5</v>
      </c>
      <c r="O25" s="199">
        <v>5394.54</v>
      </c>
    </row>
    <row r="26" spans="2:15" s="200" customFormat="1">
      <c r="B26" s="200" t="s">
        <v>167</v>
      </c>
      <c r="C26" s="200">
        <v>1113.78</v>
      </c>
      <c r="D26" s="200">
        <v>1113.78</v>
      </c>
      <c r="E26" s="200">
        <v>1059.95</v>
      </c>
      <c r="F26" s="200">
        <v>1059.95</v>
      </c>
      <c r="G26" s="200">
        <v>810.5</v>
      </c>
      <c r="H26" s="200">
        <v>813.65</v>
      </c>
      <c r="I26" s="200">
        <v>810.53</v>
      </c>
      <c r="J26" s="200">
        <v>810.53</v>
      </c>
      <c r="K26" s="200">
        <v>950.01</v>
      </c>
      <c r="L26" s="200">
        <v>810.53</v>
      </c>
      <c r="M26" s="200">
        <v>810.53</v>
      </c>
      <c r="N26" s="200">
        <v>810.53</v>
      </c>
      <c r="O26" s="200">
        <v>10974.27</v>
      </c>
    </row>
    <row r="27" spans="2:15">
      <c r="B27" s="194" t="s">
        <v>241</v>
      </c>
      <c r="C27">
        <f t="shared" ref="C27:O27" si="1">C22+C23</f>
        <v>1705.6799999999998</v>
      </c>
      <c r="D27">
        <f t="shared" si="1"/>
        <v>1705.6599999999999</v>
      </c>
      <c r="E27">
        <f t="shared" si="1"/>
        <v>1627.17</v>
      </c>
      <c r="F27">
        <f t="shared" si="1"/>
        <v>1627.17</v>
      </c>
      <c r="G27">
        <f t="shared" si="1"/>
        <v>1181.96</v>
      </c>
      <c r="H27">
        <f t="shared" si="1"/>
        <v>1186.52</v>
      </c>
      <c r="I27">
        <f t="shared" si="1"/>
        <v>1181.96</v>
      </c>
      <c r="J27">
        <f t="shared" si="1"/>
        <v>1181.96</v>
      </c>
      <c r="K27">
        <f t="shared" si="1"/>
        <v>1181.96</v>
      </c>
      <c r="L27">
        <f t="shared" si="1"/>
        <v>1181.96</v>
      </c>
      <c r="M27">
        <f t="shared" si="1"/>
        <v>1181.96</v>
      </c>
      <c r="N27">
        <f t="shared" si="1"/>
        <v>1181.96</v>
      </c>
      <c r="O27">
        <f t="shared" si="1"/>
        <v>16125.92</v>
      </c>
    </row>
    <row r="28" spans="2:15">
      <c r="B28" s="19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47"/>
  <sheetViews>
    <sheetView zoomScale="80" zoomScaleNormal="80" workbookViewId="0">
      <pane xSplit="3" ySplit="1" topLeftCell="F2" activePane="bottomRight" state="frozen"/>
      <selection pane="topRight" activeCell="F1" sqref="F1"/>
      <selection pane="bottomLeft" activeCell="A2" sqref="A2"/>
      <selection pane="bottomRight" activeCell="F2" sqref="F2"/>
    </sheetView>
  </sheetViews>
  <sheetFormatPr defaultColWidth="10.5" defaultRowHeight="14.25"/>
  <cols>
    <col min="1" max="1" width="13" customWidth="1"/>
    <col min="2" max="2" width="9" customWidth="1"/>
    <col min="3" max="3" width="12" customWidth="1"/>
    <col min="4" max="4" width="42" customWidth="1"/>
    <col min="5" max="5" width="15.625" customWidth="1"/>
    <col min="6" max="6" width="23.25" customWidth="1"/>
    <col min="7" max="7" width="10.625" customWidth="1"/>
    <col min="8" max="8" width="8" customWidth="1"/>
    <col min="9" max="9" width="19.25" customWidth="1"/>
    <col min="10" max="10" width="30.25" customWidth="1"/>
    <col min="11" max="11" width="20.125" customWidth="1"/>
    <col min="12" max="12" width="17.75" customWidth="1"/>
    <col min="13" max="13" width="22.125" customWidth="1"/>
    <col min="14" max="14" width="18.875" customWidth="1"/>
    <col min="15" max="15" width="33.375" customWidth="1"/>
    <col min="16" max="16" width="14" customWidth="1"/>
    <col min="17" max="17" width="15.875" customWidth="1"/>
    <col min="18" max="19" width="24.25" customWidth="1"/>
    <col min="20" max="21" width="14.875" customWidth="1"/>
    <col min="22" max="22" width="18" customWidth="1"/>
    <col min="23" max="23" width="32.5" style="200" customWidth="1"/>
    <col min="24" max="27" width="32.5" customWidth="1"/>
    <col min="28" max="31" width="36.875" customWidth="1"/>
    <col min="32" max="35" width="23.75" customWidth="1"/>
    <col min="36" max="36" width="20.75" customWidth="1"/>
    <col min="37" max="39" width="20.25" customWidth="1"/>
    <col min="40" max="40" width="17.125" customWidth="1"/>
    <col min="41" max="41" width="16.25" customWidth="1"/>
  </cols>
  <sheetData>
    <row r="1" spans="1:41">
      <c r="A1" s="203" t="s">
        <v>242</v>
      </c>
      <c r="B1" s="203" t="s">
        <v>243</v>
      </c>
      <c r="C1" s="203" t="s">
        <v>244</v>
      </c>
      <c r="D1" s="203" t="s">
        <v>245</v>
      </c>
      <c r="E1" s="203" t="s">
        <v>246</v>
      </c>
      <c r="F1" s="203" t="s">
        <v>247</v>
      </c>
      <c r="G1" s="203" t="s">
        <v>248</v>
      </c>
      <c r="H1" s="203" t="s">
        <v>249</v>
      </c>
      <c r="I1" s="203" t="s">
        <v>250</v>
      </c>
      <c r="J1" s="203" t="s">
        <v>251</v>
      </c>
      <c r="K1" s="203" t="s">
        <v>252</v>
      </c>
      <c r="L1" s="203" t="s">
        <v>253</v>
      </c>
      <c r="M1" s="203" t="s">
        <v>254</v>
      </c>
      <c r="N1" s="203" t="s">
        <v>255</v>
      </c>
      <c r="O1" s="203" t="s">
        <v>256</v>
      </c>
      <c r="P1" s="203" t="s">
        <v>224</v>
      </c>
      <c r="Q1" s="203" t="s">
        <v>257</v>
      </c>
      <c r="R1" s="203" t="s">
        <v>258</v>
      </c>
      <c r="S1" s="203" t="s">
        <v>259</v>
      </c>
      <c r="T1" s="203" t="s">
        <v>260</v>
      </c>
      <c r="U1" s="203" t="s">
        <v>261</v>
      </c>
      <c r="V1" s="203" t="s">
        <v>262</v>
      </c>
      <c r="W1" s="203" t="s">
        <v>263</v>
      </c>
      <c r="X1" s="203" t="s">
        <v>264</v>
      </c>
      <c r="Y1" s="203" t="s">
        <v>265</v>
      </c>
      <c r="Z1" s="203" t="s">
        <v>266</v>
      </c>
      <c r="AA1" s="203" t="s">
        <v>267</v>
      </c>
      <c r="AB1" s="203" t="s">
        <v>268</v>
      </c>
      <c r="AC1" s="203" t="s">
        <v>269</v>
      </c>
      <c r="AD1" s="203" t="s">
        <v>270</v>
      </c>
      <c r="AE1" s="203" t="s">
        <v>271</v>
      </c>
      <c r="AF1" s="203" t="s">
        <v>272</v>
      </c>
      <c r="AG1" s="203" t="s">
        <v>273</v>
      </c>
      <c r="AH1" s="203" t="s">
        <v>104</v>
      </c>
      <c r="AI1" s="203" t="s">
        <v>178</v>
      </c>
      <c r="AJ1" s="203" t="s">
        <v>274</v>
      </c>
      <c r="AK1" s="203" t="s">
        <v>275</v>
      </c>
      <c r="AL1" s="203" t="s">
        <v>33</v>
      </c>
      <c r="AM1" s="203" t="s">
        <v>276</v>
      </c>
      <c r="AN1" s="203" t="s">
        <v>277</v>
      </c>
      <c r="AO1" s="203" t="s">
        <v>278</v>
      </c>
    </row>
    <row r="2" spans="1:41">
      <c r="A2" t="s">
        <v>208</v>
      </c>
      <c r="B2" s="204">
        <v>1</v>
      </c>
      <c r="C2" s="204" t="s">
        <v>279</v>
      </c>
      <c r="D2" s="204" t="s">
        <v>280</v>
      </c>
      <c r="E2" s="204" t="s">
        <v>281</v>
      </c>
      <c r="F2" s="204" t="s">
        <v>282</v>
      </c>
      <c r="I2" s="205" t="s">
        <v>283</v>
      </c>
      <c r="L2" s="205" t="s">
        <v>284</v>
      </c>
      <c r="M2" s="206">
        <v>7.0000000000000007E-2</v>
      </c>
      <c r="N2" s="206">
        <v>166.61</v>
      </c>
      <c r="P2" s="206">
        <v>2000</v>
      </c>
      <c r="Q2" s="206">
        <v>500</v>
      </c>
      <c r="R2" s="206">
        <v>2666.68</v>
      </c>
      <c r="T2" s="206">
        <v>189.01</v>
      </c>
      <c r="W2" s="206">
        <v>36.58</v>
      </c>
      <c r="AA2" s="206">
        <v>1250</v>
      </c>
      <c r="AB2" s="206">
        <v>1475.59</v>
      </c>
      <c r="AC2" s="206">
        <v>1191.0899999999999</v>
      </c>
      <c r="AD2" s="205" t="s">
        <v>285</v>
      </c>
      <c r="AE2" s="204" t="s">
        <v>286</v>
      </c>
      <c r="AF2" s="204" t="s">
        <v>287</v>
      </c>
      <c r="AG2" s="204" t="s">
        <v>288</v>
      </c>
      <c r="AH2" s="206">
        <v>166.67</v>
      </c>
      <c r="AI2" s="206">
        <v>33.33</v>
      </c>
      <c r="AJ2" s="206">
        <v>223.01</v>
      </c>
      <c r="AK2" s="206">
        <v>20</v>
      </c>
      <c r="AL2" s="206">
        <v>138.88999999999999</v>
      </c>
      <c r="AM2" s="206">
        <v>0</v>
      </c>
      <c r="AO2" s="204" t="s">
        <v>289</v>
      </c>
    </row>
    <row r="3" spans="1:41">
      <c r="A3" t="s">
        <v>208</v>
      </c>
      <c r="B3" s="204">
        <v>2</v>
      </c>
      <c r="C3" s="204" t="s">
        <v>290</v>
      </c>
      <c r="D3" s="204" t="s">
        <v>291</v>
      </c>
      <c r="E3" s="204" t="s">
        <v>292</v>
      </c>
      <c r="F3" s="204" t="s">
        <v>293</v>
      </c>
      <c r="I3" s="205" t="s">
        <v>294</v>
      </c>
      <c r="L3" s="205" t="s">
        <v>284</v>
      </c>
      <c r="P3" s="206">
        <v>1800</v>
      </c>
      <c r="Q3" s="206">
        <v>400</v>
      </c>
      <c r="R3" s="206">
        <v>2200</v>
      </c>
      <c r="T3" s="206">
        <v>170.1</v>
      </c>
      <c r="V3" s="206">
        <v>707.81</v>
      </c>
      <c r="W3" s="206">
        <v>31.15</v>
      </c>
      <c r="X3" s="206">
        <v>312.5</v>
      </c>
      <c r="AA3" s="206">
        <v>590.85</v>
      </c>
      <c r="AB3" s="206">
        <v>1812.41</v>
      </c>
      <c r="AC3" s="206">
        <v>387.59</v>
      </c>
      <c r="AD3" s="205" t="s">
        <v>285</v>
      </c>
      <c r="AE3" s="204" t="s">
        <v>295</v>
      </c>
      <c r="AF3" s="204" t="s">
        <v>296</v>
      </c>
      <c r="AG3" s="204" t="s">
        <v>288</v>
      </c>
      <c r="AH3" s="206">
        <v>150</v>
      </c>
      <c r="AI3" s="206">
        <v>33.33</v>
      </c>
      <c r="AJ3" s="206">
        <v>200.7</v>
      </c>
      <c r="AK3" s="206">
        <v>18</v>
      </c>
      <c r="AL3" s="206">
        <v>95</v>
      </c>
      <c r="AM3" s="206">
        <v>149.94</v>
      </c>
    </row>
    <row r="4" spans="1:41">
      <c r="A4" t="s">
        <v>208</v>
      </c>
      <c r="B4" s="204">
        <v>3</v>
      </c>
      <c r="C4" s="204" t="s">
        <v>297</v>
      </c>
      <c r="D4" s="204" t="s">
        <v>298</v>
      </c>
      <c r="E4" s="204" t="s">
        <v>292</v>
      </c>
      <c r="F4" s="204" t="s">
        <v>299</v>
      </c>
      <c r="I4" s="205" t="s">
        <v>300</v>
      </c>
      <c r="L4" s="205" t="s">
        <v>284</v>
      </c>
      <c r="P4" s="206">
        <v>670</v>
      </c>
      <c r="R4" s="206">
        <v>670</v>
      </c>
      <c r="T4" s="206">
        <v>63.32</v>
      </c>
      <c r="W4"/>
      <c r="AA4" s="206">
        <v>335</v>
      </c>
      <c r="AB4" s="206">
        <v>398.32</v>
      </c>
      <c r="AC4" s="206">
        <v>271.68</v>
      </c>
      <c r="AD4" s="205" t="s">
        <v>285</v>
      </c>
      <c r="AE4" s="204"/>
      <c r="AF4" s="204"/>
      <c r="AH4" s="206">
        <v>55.83</v>
      </c>
      <c r="AI4" s="206">
        <v>33.33</v>
      </c>
      <c r="AJ4" s="206">
        <v>74.709999999999994</v>
      </c>
      <c r="AK4" s="206">
        <v>6.7</v>
      </c>
      <c r="AL4" s="206">
        <v>27.92</v>
      </c>
      <c r="AM4" s="206">
        <v>0</v>
      </c>
    </row>
    <row r="5" spans="1:41">
      <c r="A5" t="s">
        <v>208</v>
      </c>
      <c r="B5" s="204">
        <v>4</v>
      </c>
      <c r="C5" s="204" t="s">
        <v>301</v>
      </c>
      <c r="D5" s="204" t="s">
        <v>302</v>
      </c>
      <c r="E5" s="204" t="s">
        <v>281</v>
      </c>
      <c r="F5" s="204" t="s">
        <v>303</v>
      </c>
      <c r="I5" s="205" t="s">
        <v>304</v>
      </c>
      <c r="K5" s="205" t="s">
        <v>305</v>
      </c>
      <c r="L5" s="205" t="s">
        <v>284</v>
      </c>
      <c r="P5" s="206">
        <v>414.11</v>
      </c>
      <c r="Q5" s="206">
        <v>100</v>
      </c>
      <c r="R5" s="206">
        <v>514.11</v>
      </c>
      <c r="T5" s="206">
        <v>39.130000000000003</v>
      </c>
      <c r="V5" s="206">
        <v>104.41</v>
      </c>
      <c r="W5"/>
      <c r="Y5" s="206">
        <v>59.4</v>
      </c>
      <c r="AA5" s="206">
        <v>257.06</v>
      </c>
      <c r="AB5" s="206">
        <v>460</v>
      </c>
      <c r="AC5" s="206">
        <v>54.11</v>
      </c>
      <c r="AD5" s="205" t="s">
        <v>285</v>
      </c>
      <c r="AE5" s="204" t="s">
        <v>306</v>
      </c>
      <c r="AF5" s="204" t="s">
        <v>287</v>
      </c>
      <c r="AG5" s="204" t="s">
        <v>288</v>
      </c>
      <c r="AH5" s="206">
        <v>34.51</v>
      </c>
      <c r="AI5" s="206">
        <v>33.33</v>
      </c>
      <c r="AJ5" s="206">
        <v>46.17</v>
      </c>
      <c r="AK5" s="206">
        <v>4.1399999999999997</v>
      </c>
      <c r="AL5" s="206">
        <v>26.46</v>
      </c>
      <c r="AM5" s="206">
        <v>34.5</v>
      </c>
    </row>
    <row r="6" spans="1:41">
      <c r="A6" t="s">
        <v>208</v>
      </c>
      <c r="B6" s="204">
        <v>5</v>
      </c>
      <c r="C6" s="204" t="s">
        <v>307</v>
      </c>
      <c r="D6" s="204" t="s">
        <v>308</v>
      </c>
      <c r="E6" s="204" t="s">
        <v>281</v>
      </c>
      <c r="F6" s="204" t="s">
        <v>309</v>
      </c>
      <c r="I6" s="205" t="s">
        <v>310</v>
      </c>
      <c r="K6" s="205" t="s">
        <v>311</v>
      </c>
      <c r="L6" s="205" t="s">
        <v>284</v>
      </c>
      <c r="N6" s="206">
        <v>33.69</v>
      </c>
      <c r="P6" s="206">
        <v>404.4</v>
      </c>
      <c r="R6" s="206">
        <v>438.09</v>
      </c>
      <c r="T6" s="206">
        <v>38.22</v>
      </c>
      <c r="W6"/>
      <c r="Y6" s="206">
        <v>38.67</v>
      </c>
      <c r="AA6" s="206">
        <v>202.2</v>
      </c>
      <c r="AB6" s="206">
        <v>279.08999999999997</v>
      </c>
      <c r="AC6" s="206">
        <v>159</v>
      </c>
      <c r="AD6" s="205" t="s">
        <v>285</v>
      </c>
      <c r="AE6" s="204" t="s">
        <v>312</v>
      </c>
      <c r="AF6" s="204" t="s">
        <v>287</v>
      </c>
      <c r="AG6" s="204" t="s">
        <v>288</v>
      </c>
      <c r="AH6" s="206">
        <v>33.700000000000003</v>
      </c>
      <c r="AI6" s="206">
        <v>33.33</v>
      </c>
      <c r="AJ6" s="206">
        <v>45.09</v>
      </c>
      <c r="AK6" s="206">
        <v>4.04</v>
      </c>
      <c r="AL6" s="206">
        <v>21.34</v>
      </c>
      <c r="AM6" s="206">
        <v>0</v>
      </c>
    </row>
    <row r="7" spans="1:41">
      <c r="A7" t="s">
        <v>208</v>
      </c>
      <c r="B7" s="204">
        <v>6</v>
      </c>
      <c r="C7" s="204" t="s">
        <v>313</v>
      </c>
      <c r="D7" s="204" t="s">
        <v>314</v>
      </c>
      <c r="E7" s="204" t="s">
        <v>315</v>
      </c>
      <c r="F7" s="204" t="s">
        <v>316</v>
      </c>
      <c r="I7" s="205" t="s">
        <v>283</v>
      </c>
      <c r="K7" s="205" t="s">
        <v>311</v>
      </c>
      <c r="L7" s="205" t="s">
        <v>284</v>
      </c>
      <c r="P7" s="206">
        <v>426.34</v>
      </c>
      <c r="Q7" s="206">
        <v>80</v>
      </c>
      <c r="R7" s="206">
        <v>506.34</v>
      </c>
      <c r="S7" s="206">
        <v>14.54</v>
      </c>
      <c r="T7" s="206">
        <v>40.29</v>
      </c>
      <c r="W7"/>
      <c r="Y7" s="206">
        <v>75.23</v>
      </c>
      <c r="AA7" s="206">
        <v>253.17</v>
      </c>
      <c r="AB7" s="206">
        <v>383.23</v>
      </c>
      <c r="AC7" s="206">
        <v>123.11</v>
      </c>
      <c r="AD7" s="205" t="s">
        <v>285</v>
      </c>
      <c r="AE7" s="204" t="s">
        <v>317</v>
      </c>
      <c r="AF7" s="204" t="s">
        <v>287</v>
      </c>
      <c r="AG7" s="204" t="s">
        <v>288</v>
      </c>
      <c r="AH7" s="206">
        <v>35.53</v>
      </c>
      <c r="AI7" s="206">
        <v>33.33</v>
      </c>
      <c r="AJ7" s="206">
        <v>47.54</v>
      </c>
      <c r="AK7" s="206">
        <v>4.26</v>
      </c>
      <c r="AL7" s="206">
        <v>29.61</v>
      </c>
      <c r="AM7" s="206">
        <v>35.51</v>
      </c>
    </row>
    <row r="8" spans="1:41">
      <c r="A8" t="s">
        <v>208</v>
      </c>
      <c r="B8" s="204">
        <v>7</v>
      </c>
      <c r="C8" s="204" t="s">
        <v>318</v>
      </c>
      <c r="D8" s="204" t="s">
        <v>319</v>
      </c>
      <c r="E8" s="204" t="s">
        <v>281</v>
      </c>
      <c r="F8" s="204" t="s">
        <v>320</v>
      </c>
      <c r="I8" s="205" t="s">
        <v>321</v>
      </c>
      <c r="K8" s="205" t="s">
        <v>311</v>
      </c>
      <c r="L8" s="205" t="s">
        <v>284</v>
      </c>
      <c r="P8" s="206">
        <v>411.99</v>
      </c>
      <c r="Q8" s="206">
        <v>30</v>
      </c>
      <c r="R8" s="206">
        <v>441.99</v>
      </c>
      <c r="T8" s="206">
        <v>38.93</v>
      </c>
      <c r="W8"/>
      <c r="AA8" s="206">
        <v>221</v>
      </c>
      <c r="AB8" s="206">
        <v>259.93</v>
      </c>
      <c r="AC8" s="206">
        <v>182.06</v>
      </c>
      <c r="AD8" s="205" t="s">
        <v>285</v>
      </c>
      <c r="AE8" s="204" t="s">
        <v>322</v>
      </c>
      <c r="AF8" s="204" t="s">
        <v>287</v>
      </c>
      <c r="AG8" s="204" t="s">
        <v>288</v>
      </c>
      <c r="AH8" s="206">
        <v>34.33</v>
      </c>
      <c r="AI8" s="206">
        <v>33.33</v>
      </c>
      <c r="AJ8" s="206">
        <v>45.94</v>
      </c>
      <c r="AK8" s="206">
        <v>4.12</v>
      </c>
      <c r="AL8" s="206">
        <v>17.170000000000002</v>
      </c>
      <c r="AM8" s="206">
        <v>34.32</v>
      </c>
    </row>
    <row r="9" spans="1:41">
      <c r="A9" t="s">
        <v>208</v>
      </c>
      <c r="B9" s="204">
        <v>8</v>
      </c>
      <c r="C9" s="204" t="s">
        <v>323</v>
      </c>
      <c r="D9" s="204" t="s">
        <v>324</v>
      </c>
      <c r="E9" s="204" t="s">
        <v>325</v>
      </c>
      <c r="F9" s="204" t="s">
        <v>326</v>
      </c>
      <c r="I9" s="205" t="s">
        <v>327</v>
      </c>
      <c r="K9" s="205" t="s">
        <v>328</v>
      </c>
      <c r="L9" s="205" t="s">
        <v>284</v>
      </c>
      <c r="P9" s="206">
        <v>1100</v>
      </c>
      <c r="Q9" s="206">
        <v>115</v>
      </c>
      <c r="R9" s="206">
        <v>1215</v>
      </c>
      <c r="T9" s="206">
        <v>103.95</v>
      </c>
      <c r="W9"/>
      <c r="Y9" s="206">
        <v>125.71</v>
      </c>
      <c r="AA9" s="206">
        <v>607.5</v>
      </c>
      <c r="AB9" s="206">
        <v>837.16</v>
      </c>
      <c r="AC9" s="206">
        <v>377.84</v>
      </c>
      <c r="AD9" s="205" t="s">
        <v>285</v>
      </c>
      <c r="AE9" s="204" t="s">
        <v>329</v>
      </c>
      <c r="AF9" s="204" t="s">
        <v>287</v>
      </c>
      <c r="AG9" s="204" t="s">
        <v>288</v>
      </c>
      <c r="AH9" s="206">
        <v>91.67</v>
      </c>
      <c r="AI9" s="206">
        <v>33.33</v>
      </c>
      <c r="AJ9" s="206">
        <v>122.65</v>
      </c>
      <c r="AK9" s="206">
        <v>11</v>
      </c>
      <c r="AL9" s="206">
        <v>55</v>
      </c>
      <c r="AM9" s="206">
        <v>91.63</v>
      </c>
    </row>
    <row r="10" spans="1:41">
      <c r="A10" t="s">
        <v>208</v>
      </c>
      <c r="B10" s="204">
        <v>9</v>
      </c>
      <c r="C10" s="204" t="s">
        <v>330</v>
      </c>
      <c r="D10" s="204" t="s">
        <v>331</v>
      </c>
      <c r="E10" s="204" t="s">
        <v>325</v>
      </c>
      <c r="F10" s="204" t="s">
        <v>326</v>
      </c>
      <c r="I10" s="205" t="s">
        <v>332</v>
      </c>
      <c r="K10" s="205" t="s">
        <v>333</v>
      </c>
      <c r="L10" s="205" t="s">
        <v>284</v>
      </c>
      <c r="M10" s="206">
        <v>0.03</v>
      </c>
      <c r="N10" s="206">
        <v>74.97</v>
      </c>
      <c r="P10" s="206">
        <v>900</v>
      </c>
      <c r="Q10" s="206">
        <v>300</v>
      </c>
      <c r="R10" s="206">
        <v>1275</v>
      </c>
      <c r="T10" s="206">
        <v>85.05</v>
      </c>
      <c r="V10" s="206">
        <v>90.28</v>
      </c>
      <c r="W10"/>
      <c r="AA10" s="206">
        <v>509.72</v>
      </c>
      <c r="AB10" s="206">
        <v>685.05</v>
      </c>
      <c r="AC10" s="206">
        <v>589.95000000000005</v>
      </c>
      <c r="AD10" s="205" t="s">
        <v>285</v>
      </c>
      <c r="AE10" s="204" t="s">
        <v>334</v>
      </c>
      <c r="AF10" s="204" t="s">
        <v>287</v>
      </c>
      <c r="AG10" s="204" t="s">
        <v>288</v>
      </c>
      <c r="AH10" s="206">
        <v>75</v>
      </c>
      <c r="AI10" s="206">
        <v>33.33</v>
      </c>
      <c r="AJ10" s="206">
        <v>100.35</v>
      </c>
      <c r="AK10" s="206">
        <v>9</v>
      </c>
      <c r="AL10" s="206">
        <v>47.5</v>
      </c>
      <c r="AM10" s="206">
        <v>0</v>
      </c>
    </row>
    <row r="11" spans="1:41">
      <c r="A11" t="s">
        <v>208</v>
      </c>
      <c r="B11" s="204">
        <v>10</v>
      </c>
      <c r="C11" s="204" t="s">
        <v>335</v>
      </c>
      <c r="D11" s="204" t="s">
        <v>336</v>
      </c>
      <c r="E11" s="204" t="s">
        <v>281</v>
      </c>
      <c r="F11" s="204" t="s">
        <v>337</v>
      </c>
      <c r="I11" s="205" t="s">
        <v>338</v>
      </c>
      <c r="K11" s="205" t="s">
        <v>311</v>
      </c>
      <c r="L11" s="205" t="s">
        <v>284</v>
      </c>
      <c r="P11" s="206">
        <v>404.4</v>
      </c>
      <c r="Q11" s="206">
        <v>60</v>
      </c>
      <c r="R11" s="206">
        <v>464.4</v>
      </c>
      <c r="S11" s="206">
        <v>13.79</v>
      </c>
      <c r="T11" s="206">
        <v>38.22</v>
      </c>
      <c r="W11"/>
      <c r="Y11" s="206">
        <v>79.75</v>
      </c>
      <c r="AA11" s="206">
        <v>232.2</v>
      </c>
      <c r="AB11" s="206">
        <v>363.96</v>
      </c>
      <c r="AC11" s="206">
        <v>100.44</v>
      </c>
      <c r="AD11" s="205" t="s">
        <v>285</v>
      </c>
      <c r="AE11" s="204" t="s">
        <v>339</v>
      </c>
      <c r="AF11" s="204" t="s">
        <v>287</v>
      </c>
      <c r="AG11" s="204" t="s">
        <v>288</v>
      </c>
      <c r="AH11" s="206">
        <v>33.700000000000003</v>
      </c>
      <c r="AI11" s="206">
        <v>33.33</v>
      </c>
      <c r="AJ11" s="206">
        <v>45.09</v>
      </c>
      <c r="AK11" s="206">
        <v>4.04</v>
      </c>
      <c r="AL11" s="206">
        <v>24.71</v>
      </c>
      <c r="AM11" s="206">
        <v>33.69</v>
      </c>
    </row>
    <row r="12" spans="1:41">
      <c r="A12" t="s">
        <v>208</v>
      </c>
      <c r="B12" s="204">
        <v>11</v>
      </c>
      <c r="C12" s="204" t="s">
        <v>340</v>
      </c>
      <c r="D12" s="204" t="s">
        <v>341</v>
      </c>
      <c r="E12" s="204" t="s">
        <v>292</v>
      </c>
      <c r="F12" s="204" t="s">
        <v>299</v>
      </c>
      <c r="I12" s="205" t="s">
        <v>342</v>
      </c>
      <c r="K12" s="205" t="s">
        <v>305</v>
      </c>
      <c r="L12" s="205" t="s">
        <v>284</v>
      </c>
      <c r="P12" s="206">
        <v>646</v>
      </c>
      <c r="Q12" s="206">
        <v>24</v>
      </c>
      <c r="R12" s="206">
        <v>670</v>
      </c>
      <c r="T12" s="206">
        <v>61.05</v>
      </c>
      <c r="W12"/>
      <c r="Y12" s="206">
        <v>63.35</v>
      </c>
      <c r="AA12" s="206">
        <v>335</v>
      </c>
      <c r="AB12" s="206">
        <v>459.4</v>
      </c>
      <c r="AC12" s="206">
        <v>210.6</v>
      </c>
      <c r="AD12" s="205" t="s">
        <v>285</v>
      </c>
      <c r="AE12" s="204" t="s">
        <v>343</v>
      </c>
      <c r="AF12" s="204" t="s">
        <v>287</v>
      </c>
      <c r="AG12" s="204" t="s">
        <v>288</v>
      </c>
      <c r="AH12" s="206">
        <v>53.83</v>
      </c>
      <c r="AI12" s="206">
        <v>33.33</v>
      </c>
      <c r="AJ12" s="206">
        <v>72.03</v>
      </c>
      <c r="AK12" s="206">
        <v>6.46</v>
      </c>
      <c r="AL12" s="206">
        <v>26.92</v>
      </c>
      <c r="AM12" s="206">
        <v>53.81</v>
      </c>
    </row>
    <row r="13" spans="1:41">
      <c r="A13" t="s">
        <v>208</v>
      </c>
      <c r="B13" s="204">
        <v>12</v>
      </c>
      <c r="C13" s="204" t="s">
        <v>344</v>
      </c>
      <c r="D13" s="204" t="s">
        <v>345</v>
      </c>
      <c r="E13" s="204" t="s">
        <v>325</v>
      </c>
      <c r="F13" s="204" t="s">
        <v>326</v>
      </c>
      <c r="I13" s="205" t="s">
        <v>346</v>
      </c>
      <c r="L13" s="205" t="s">
        <v>284</v>
      </c>
      <c r="P13" s="206">
        <v>950</v>
      </c>
      <c r="Q13" s="206">
        <v>250</v>
      </c>
      <c r="R13" s="206">
        <v>1200</v>
      </c>
      <c r="T13" s="206">
        <v>89.78</v>
      </c>
      <c r="W13"/>
      <c r="AA13" s="206">
        <v>600</v>
      </c>
      <c r="AB13" s="206">
        <v>689.78</v>
      </c>
      <c r="AC13" s="206">
        <v>510.22</v>
      </c>
      <c r="AD13" s="205" t="s">
        <v>285</v>
      </c>
      <c r="AE13" s="204" t="s">
        <v>347</v>
      </c>
      <c r="AF13" s="204" t="s">
        <v>287</v>
      </c>
      <c r="AG13" s="204" t="s">
        <v>288</v>
      </c>
      <c r="AH13" s="206">
        <v>79.17</v>
      </c>
      <c r="AI13" s="206">
        <v>33.33</v>
      </c>
      <c r="AJ13" s="206">
        <v>105.93</v>
      </c>
      <c r="AK13" s="206">
        <v>9.5</v>
      </c>
      <c r="AL13" s="206">
        <v>58.06</v>
      </c>
      <c r="AM13" s="206">
        <v>79.14</v>
      </c>
    </row>
    <row r="14" spans="1:41">
      <c r="A14" t="s">
        <v>208</v>
      </c>
      <c r="B14" s="204">
        <v>13</v>
      </c>
      <c r="C14" s="204" t="s">
        <v>348</v>
      </c>
      <c r="D14" s="204" t="s">
        <v>349</v>
      </c>
      <c r="E14" s="204" t="s">
        <v>315</v>
      </c>
      <c r="F14" s="204" t="s">
        <v>316</v>
      </c>
      <c r="I14" s="205" t="s">
        <v>283</v>
      </c>
      <c r="K14" s="205" t="s">
        <v>311</v>
      </c>
      <c r="L14" s="205" t="s">
        <v>284</v>
      </c>
      <c r="P14" s="206">
        <v>428.84</v>
      </c>
      <c r="Q14" s="206">
        <v>80</v>
      </c>
      <c r="R14" s="206">
        <v>508.84</v>
      </c>
      <c r="T14" s="206">
        <v>40.53</v>
      </c>
      <c r="W14"/>
      <c r="Y14" s="206">
        <v>113.42</v>
      </c>
      <c r="AA14" s="206">
        <v>254.42</v>
      </c>
      <c r="AB14" s="206">
        <v>408.37</v>
      </c>
      <c r="AC14" s="206">
        <v>100.47</v>
      </c>
      <c r="AD14" s="205" t="s">
        <v>285</v>
      </c>
      <c r="AE14" s="204" t="s">
        <v>350</v>
      </c>
      <c r="AF14" s="204" t="s">
        <v>287</v>
      </c>
      <c r="AG14" s="204" t="s">
        <v>288</v>
      </c>
      <c r="AH14" s="206">
        <v>35.74</v>
      </c>
      <c r="AI14" s="206">
        <v>33.33</v>
      </c>
      <c r="AJ14" s="206">
        <v>47.82</v>
      </c>
      <c r="AK14" s="206">
        <v>4.29</v>
      </c>
      <c r="AL14" s="206">
        <v>29.78</v>
      </c>
      <c r="AM14" s="206">
        <v>35.72</v>
      </c>
    </row>
    <row r="15" spans="1:41">
      <c r="A15" t="s">
        <v>208</v>
      </c>
      <c r="B15" s="204">
        <v>14</v>
      </c>
      <c r="C15" s="204" t="s">
        <v>351</v>
      </c>
      <c r="D15" s="204" t="s">
        <v>352</v>
      </c>
      <c r="E15" s="204" t="s">
        <v>281</v>
      </c>
      <c r="F15" s="204" t="s">
        <v>282</v>
      </c>
      <c r="I15" s="205" t="s">
        <v>353</v>
      </c>
      <c r="L15" s="205" t="s">
        <v>284</v>
      </c>
      <c r="M15" s="206">
        <v>7.0000000000000007E-2</v>
      </c>
      <c r="N15" s="206">
        <v>166.61</v>
      </c>
      <c r="P15" s="206">
        <v>2000</v>
      </c>
      <c r="Q15" s="206">
        <v>500</v>
      </c>
      <c r="R15" s="206">
        <v>2666.68</v>
      </c>
      <c r="T15" s="206">
        <v>189.01</v>
      </c>
      <c r="W15" s="206">
        <v>49.12</v>
      </c>
      <c r="AA15" s="206">
        <v>1250</v>
      </c>
      <c r="AB15" s="206">
        <v>1488.13</v>
      </c>
      <c r="AC15" s="206">
        <v>1178.55</v>
      </c>
      <c r="AD15" s="205" t="s">
        <v>285</v>
      </c>
      <c r="AE15" s="204" t="s">
        <v>354</v>
      </c>
      <c r="AF15" s="204" t="s">
        <v>296</v>
      </c>
      <c r="AG15" s="204" t="s">
        <v>288</v>
      </c>
      <c r="AH15" s="206">
        <v>166.67</v>
      </c>
      <c r="AI15" s="206">
        <v>33.33</v>
      </c>
      <c r="AJ15" s="206">
        <v>223.01</v>
      </c>
      <c r="AK15" s="206">
        <v>20</v>
      </c>
      <c r="AL15" s="206">
        <v>133.34</v>
      </c>
      <c r="AM15" s="206">
        <v>0</v>
      </c>
    </row>
    <row r="16" spans="1:41">
      <c r="A16" t="s">
        <v>208</v>
      </c>
      <c r="B16" s="204">
        <v>15</v>
      </c>
      <c r="C16" s="204" t="s">
        <v>355</v>
      </c>
      <c r="D16" s="204" t="s">
        <v>356</v>
      </c>
      <c r="E16" s="204" t="s">
        <v>292</v>
      </c>
      <c r="F16" s="204" t="s">
        <v>299</v>
      </c>
      <c r="I16" s="205" t="s">
        <v>357</v>
      </c>
      <c r="K16" s="205" t="s">
        <v>305</v>
      </c>
      <c r="L16" s="205" t="s">
        <v>284</v>
      </c>
      <c r="P16" s="206">
        <v>670</v>
      </c>
      <c r="R16" s="206">
        <v>670</v>
      </c>
      <c r="T16" s="206">
        <v>63.32</v>
      </c>
      <c r="W16"/>
      <c r="Y16" s="206">
        <v>175.94</v>
      </c>
      <c r="AA16" s="206">
        <v>335</v>
      </c>
      <c r="AB16" s="206">
        <v>574.26</v>
      </c>
      <c r="AC16" s="206">
        <v>95.74</v>
      </c>
      <c r="AD16" s="205" t="s">
        <v>285</v>
      </c>
      <c r="AE16" s="204" t="s">
        <v>358</v>
      </c>
      <c r="AF16" s="204" t="s">
        <v>287</v>
      </c>
      <c r="AG16" s="204" t="s">
        <v>288</v>
      </c>
      <c r="AH16" s="206">
        <v>55.83</v>
      </c>
      <c r="AI16" s="206">
        <v>33.33</v>
      </c>
      <c r="AJ16" s="206">
        <v>74.709999999999994</v>
      </c>
      <c r="AK16" s="206">
        <v>6.7</v>
      </c>
      <c r="AL16" s="206">
        <v>27.92</v>
      </c>
      <c r="AM16" s="206">
        <v>55.81</v>
      </c>
    </row>
    <row r="17" spans="1:41">
      <c r="A17" t="s">
        <v>208</v>
      </c>
      <c r="B17" s="204">
        <v>16</v>
      </c>
      <c r="C17" s="204" t="s">
        <v>359</v>
      </c>
      <c r="D17" s="204" t="s">
        <v>360</v>
      </c>
      <c r="E17" s="204" t="s">
        <v>281</v>
      </c>
      <c r="F17" s="204" t="s">
        <v>309</v>
      </c>
      <c r="I17" s="205" t="s">
        <v>346</v>
      </c>
      <c r="K17" s="205" t="s">
        <v>305</v>
      </c>
      <c r="L17" s="205" t="s">
        <v>284</v>
      </c>
      <c r="P17" s="206">
        <v>404.4</v>
      </c>
      <c r="Q17" s="206">
        <v>60</v>
      </c>
      <c r="R17" s="206">
        <v>464.4</v>
      </c>
      <c r="T17" s="206">
        <v>38.22</v>
      </c>
      <c r="W17"/>
      <c r="Y17" s="206">
        <v>144.56</v>
      </c>
      <c r="AA17" s="206">
        <v>232.2</v>
      </c>
      <c r="AB17" s="206">
        <v>414.98</v>
      </c>
      <c r="AC17" s="206">
        <v>49.42</v>
      </c>
      <c r="AD17" s="205" t="s">
        <v>285</v>
      </c>
      <c r="AE17" s="204" t="s">
        <v>361</v>
      </c>
      <c r="AF17" s="204" t="s">
        <v>287</v>
      </c>
      <c r="AG17" s="204" t="s">
        <v>288</v>
      </c>
      <c r="AH17" s="206">
        <v>33.700000000000003</v>
      </c>
      <c r="AI17" s="206">
        <v>33.33</v>
      </c>
      <c r="AJ17" s="206">
        <v>45.09</v>
      </c>
      <c r="AK17" s="206">
        <v>4.04</v>
      </c>
      <c r="AL17" s="206">
        <v>24.71</v>
      </c>
      <c r="AM17" s="206">
        <v>33.69</v>
      </c>
    </row>
    <row r="18" spans="1:41">
      <c r="A18" t="s">
        <v>208</v>
      </c>
      <c r="B18" s="204">
        <v>17</v>
      </c>
      <c r="C18" s="204" t="s">
        <v>362</v>
      </c>
      <c r="D18" s="204" t="s">
        <v>363</v>
      </c>
      <c r="E18" s="204" t="s">
        <v>281</v>
      </c>
      <c r="F18" s="204" t="s">
        <v>364</v>
      </c>
      <c r="I18" s="205" t="s">
        <v>365</v>
      </c>
      <c r="K18" s="205" t="s">
        <v>311</v>
      </c>
      <c r="L18" s="205" t="s">
        <v>284</v>
      </c>
      <c r="N18" s="206">
        <v>33.97</v>
      </c>
      <c r="O18" s="206">
        <v>35.14</v>
      </c>
      <c r="P18" s="206">
        <v>407.76</v>
      </c>
      <c r="R18" s="206">
        <v>476.87</v>
      </c>
      <c r="T18" s="206">
        <v>38.53</v>
      </c>
      <c r="W18"/>
      <c r="Y18" s="206">
        <v>54.88</v>
      </c>
      <c r="AA18" s="206">
        <v>203.88</v>
      </c>
      <c r="AB18" s="206">
        <v>297.29000000000002</v>
      </c>
      <c r="AC18" s="206">
        <v>179.58</v>
      </c>
      <c r="AD18" s="205" t="s">
        <v>285</v>
      </c>
      <c r="AE18" s="204" t="s">
        <v>366</v>
      </c>
      <c r="AF18" s="204" t="s">
        <v>287</v>
      </c>
      <c r="AG18" s="204" t="s">
        <v>288</v>
      </c>
      <c r="AH18" s="206">
        <v>33.979999999999997</v>
      </c>
      <c r="AI18" s="206">
        <v>33.33</v>
      </c>
      <c r="AJ18" s="206">
        <v>45.47</v>
      </c>
      <c r="AK18" s="206">
        <v>4.08</v>
      </c>
      <c r="AL18" s="206">
        <v>33.979999999999997</v>
      </c>
      <c r="AM18" s="206">
        <v>0</v>
      </c>
      <c r="AO18" s="204" t="s">
        <v>367</v>
      </c>
    </row>
    <row r="19" spans="1:41">
      <c r="A19" t="s">
        <v>209</v>
      </c>
      <c r="B19" s="204">
        <v>1</v>
      </c>
      <c r="C19" s="204" t="s">
        <v>279</v>
      </c>
      <c r="D19" s="204" t="s">
        <v>280</v>
      </c>
      <c r="E19" s="204" t="s">
        <v>281</v>
      </c>
      <c r="F19" s="204" t="s">
        <v>282</v>
      </c>
      <c r="I19" s="205" t="s">
        <v>283</v>
      </c>
      <c r="L19" s="205" t="s">
        <v>284</v>
      </c>
      <c r="M19" s="206">
        <v>7.0000000000000007E-2</v>
      </c>
      <c r="N19" s="206">
        <v>166.6</v>
      </c>
      <c r="P19" s="206">
        <v>2000</v>
      </c>
      <c r="Q19" s="206">
        <v>500</v>
      </c>
      <c r="R19" s="206">
        <v>2666.67</v>
      </c>
      <c r="T19" s="206">
        <v>189</v>
      </c>
      <c r="W19" s="206">
        <v>36.58</v>
      </c>
      <c r="AA19" s="206">
        <v>1250</v>
      </c>
      <c r="AB19" s="206">
        <v>1475.58</v>
      </c>
      <c r="AC19" s="206">
        <v>1191.0899999999999</v>
      </c>
      <c r="AD19" s="205" t="s">
        <v>285</v>
      </c>
      <c r="AE19" s="204" t="s">
        <v>286</v>
      </c>
      <c r="AF19" s="204" t="s">
        <v>287</v>
      </c>
      <c r="AG19" s="204" t="s">
        <v>288</v>
      </c>
      <c r="AH19" s="206">
        <v>166.67</v>
      </c>
      <c r="AI19" s="206">
        <v>33.33</v>
      </c>
      <c r="AJ19" s="206">
        <v>223</v>
      </c>
      <c r="AK19" s="206">
        <v>20</v>
      </c>
      <c r="AL19" s="206">
        <v>138.88999999999999</v>
      </c>
      <c r="AM19" s="206">
        <v>0</v>
      </c>
      <c r="AO19" s="204" t="s">
        <v>289</v>
      </c>
    </row>
    <row r="20" spans="1:41">
      <c r="A20" t="s">
        <v>209</v>
      </c>
      <c r="B20" s="204">
        <v>2</v>
      </c>
      <c r="C20" s="204" t="s">
        <v>290</v>
      </c>
      <c r="D20" s="204" t="s">
        <v>291</v>
      </c>
      <c r="E20" s="204" t="s">
        <v>292</v>
      </c>
      <c r="F20" s="204" t="s">
        <v>293</v>
      </c>
      <c r="I20" s="205" t="s">
        <v>294</v>
      </c>
      <c r="L20" s="205" t="s">
        <v>284</v>
      </c>
      <c r="P20" s="206">
        <v>1800</v>
      </c>
      <c r="Q20" s="206">
        <v>400</v>
      </c>
      <c r="R20" s="206">
        <v>2200</v>
      </c>
      <c r="T20" s="206">
        <v>170.1</v>
      </c>
      <c r="V20" s="206">
        <v>707.81</v>
      </c>
      <c r="W20" s="206">
        <v>31.15</v>
      </c>
      <c r="X20" s="206">
        <v>312.5</v>
      </c>
      <c r="AA20" s="206">
        <v>590.85</v>
      </c>
      <c r="AB20" s="206">
        <v>1812.41</v>
      </c>
      <c r="AC20" s="206">
        <v>387.59</v>
      </c>
      <c r="AD20" s="205" t="s">
        <v>285</v>
      </c>
      <c r="AE20" s="204" t="s">
        <v>295</v>
      </c>
      <c r="AF20" s="204" t="s">
        <v>296</v>
      </c>
      <c r="AG20" s="204" t="s">
        <v>288</v>
      </c>
      <c r="AH20" s="206">
        <v>150</v>
      </c>
      <c r="AI20" s="206">
        <v>33.33</v>
      </c>
      <c r="AJ20" s="206">
        <v>200.7</v>
      </c>
      <c r="AK20" s="206">
        <v>18</v>
      </c>
      <c r="AL20" s="206">
        <v>95</v>
      </c>
      <c r="AM20" s="206">
        <v>149.94</v>
      </c>
    </row>
    <row r="21" spans="1:41">
      <c r="A21" t="s">
        <v>209</v>
      </c>
      <c r="B21" s="204">
        <v>3</v>
      </c>
      <c r="C21" s="204" t="s">
        <v>297</v>
      </c>
      <c r="D21" s="204" t="s">
        <v>298</v>
      </c>
      <c r="E21" s="204" t="s">
        <v>292</v>
      </c>
      <c r="F21" s="204" t="s">
        <v>299</v>
      </c>
      <c r="I21" s="205" t="s">
        <v>300</v>
      </c>
      <c r="L21" s="205" t="s">
        <v>284</v>
      </c>
      <c r="P21" s="206">
        <v>670</v>
      </c>
      <c r="R21" s="206">
        <v>670</v>
      </c>
      <c r="T21" s="206">
        <v>63.32</v>
      </c>
      <c r="W21"/>
      <c r="AA21" s="206">
        <v>335</v>
      </c>
      <c r="AB21" s="206">
        <v>398.32</v>
      </c>
      <c r="AC21" s="206">
        <v>271.68</v>
      </c>
      <c r="AD21" s="205" t="s">
        <v>285</v>
      </c>
      <c r="AE21" s="204"/>
      <c r="AF21" s="204"/>
      <c r="AH21" s="206">
        <v>55.83</v>
      </c>
      <c r="AI21" s="206">
        <v>33.33</v>
      </c>
      <c r="AJ21" s="206">
        <v>74.709999999999994</v>
      </c>
      <c r="AK21" s="206">
        <v>6.7</v>
      </c>
      <c r="AL21" s="206">
        <v>27.92</v>
      </c>
      <c r="AM21" s="206">
        <v>0</v>
      </c>
    </row>
    <row r="22" spans="1:41">
      <c r="A22" t="s">
        <v>209</v>
      </c>
      <c r="B22" s="204">
        <v>4</v>
      </c>
      <c r="C22" s="204" t="s">
        <v>301</v>
      </c>
      <c r="D22" s="204" t="s">
        <v>302</v>
      </c>
      <c r="E22" s="204" t="s">
        <v>281</v>
      </c>
      <c r="F22" s="204" t="s">
        <v>303</v>
      </c>
      <c r="I22" s="205" t="s">
        <v>304</v>
      </c>
      <c r="K22" s="205" t="s">
        <v>305</v>
      </c>
      <c r="L22" s="205" t="s">
        <v>284</v>
      </c>
      <c r="P22" s="206">
        <v>414.11</v>
      </c>
      <c r="Q22" s="206">
        <v>100</v>
      </c>
      <c r="R22" s="206">
        <v>514.11</v>
      </c>
      <c r="T22" s="206">
        <v>39.130000000000003</v>
      </c>
      <c r="V22" s="206">
        <v>104.41</v>
      </c>
      <c r="W22"/>
      <c r="Y22" s="206">
        <v>56.81</v>
      </c>
      <c r="AA22" s="206">
        <v>257.06</v>
      </c>
      <c r="AB22" s="206">
        <v>457.41</v>
      </c>
      <c r="AC22" s="206">
        <v>56.7</v>
      </c>
      <c r="AD22" s="205" t="s">
        <v>285</v>
      </c>
      <c r="AE22" s="204" t="s">
        <v>306</v>
      </c>
      <c r="AF22" s="204" t="s">
        <v>287</v>
      </c>
      <c r="AG22" s="204" t="s">
        <v>288</v>
      </c>
      <c r="AH22" s="206">
        <v>34.51</v>
      </c>
      <c r="AI22" s="206">
        <v>33.33</v>
      </c>
      <c r="AJ22" s="206">
        <v>46.17</v>
      </c>
      <c r="AK22" s="206">
        <v>4.1399999999999997</v>
      </c>
      <c r="AL22" s="206">
        <v>26.46</v>
      </c>
      <c r="AM22" s="206">
        <v>34.5</v>
      </c>
    </row>
    <row r="23" spans="1:41">
      <c r="A23" t="s">
        <v>209</v>
      </c>
      <c r="B23" s="204">
        <v>5</v>
      </c>
      <c r="C23" s="204" t="s">
        <v>307</v>
      </c>
      <c r="D23" s="204" t="s">
        <v>308</v>
      </c>
      <c r="E23" s="204" t="s">
        <v>281</v>
      </c>
      <c r="F23" s="204" t="s">
        <v>309</v>
      </c>
      <c r="I23" s="205" t="s">
        <v>310</v>
      </c>
      <c r="K23" s="205" t="s">
        <v>311</v>
      </c>
      <c r="L23" s="205" t="s">
        <v>284</v>
      </c>
      <c r="M23" s="206">
        <v>0.01</v>
      </c>
      <c r="N23" s="206">
        <v>33.69</v>
      </c>
      <c r="P23" s="206">
        <v>404.4</v>
      </c>
      <c r="R23" s="206">
        <v>438.1</v>
      </c>
      <c r="T23" s="206">
        <v>38.22</v>
      </c>
      <c r="W23"/>
      <c r="Y23" s="206">
        <v>38.67</v>
      </c>
      <c r="AA23" s="206">
        <v>202.2</v>
      </c>
      <c r="AB23" s="206">
        <v>279.08999999999997</v>
      </c>
      <c r="AC23" s="206">
        <v>159.01</v>
      </c>
      <c r="AD23" s="205" t="s">
        <v>285</v>
      </c>
      <c r="AE23" s="204" t="s">
        <v>312</v>
      </c>
      <c r="AF23" s="204" t="s">
        <v>287</v>
      </c>
      <c r="AG23" s="204" t="s">
        <v>288</v>
      </c>
      <c r="AH23" s="206">
        <v>33.700000000000003</v>
      </c>
      <c r="AI23" s="206">
        <v>33.33</v>
      </c>
      <c r="AJ23" s="206">
        <v>45.09</v>
      </c>
      <c r="AK23" s="206">
        <v>4.04</v>
      </c>
      <c r="AL23" s="206">
        <v>21.34</v>
      </c>
      <c r="AM23" s="206">
        <v>0</v>
      </c>
    </row>
    <row r="24" spans="1:41">
      <c r="A24" t="s">
        <v>209</v>
      </c>
      <c r="B24" s="204">
        <v>6</v>
      </c>
      <c r="C24" s="204" t="s">
        <v>313</v>
      </c>
      <c r="D24" s="204" t="s">
        <v>314</v>
      </c>
      <c r="E24" s="204" t="s">
        <v>315</v>
      </c>
      <c r="F24" s="204" t="s">
        <v>316</v>
      </c>
      <c r="I24" s="205" t="s">
        <v>283</v>
      </c>
      <c r="K24" s="205" t="s">
        <v>311</v>
      </c>
      <c r="L24" s="205" t="s">
        <v>284</v>
      </c>
      <c r="P24" s="206">
        <v>426.34</v>
      </c>
      <c r="Q24" s="206">
        <v>80</v>
      </c>
      <c r="R24" s="206">
        <v>506.34</v>
      </c>
      <c r="S24" s="206">
        <v>14.54</v>
      </c>
      <c r="T24" s="206">
        <v>40.29</v>
      </c>
      <c r="W24"/>
      <c r="X24" s="206">
        <v>100</v>
      </c>
      <c r="Y24" s="206">
        <v>74.75</v>
      </c>
      <c r="AA24" s="206">
        <v>153.16999999999999</v>
      </c>
      <c r="AB24" s="206">
        <v>382.75</v>
      </c>
      <c r="AC24" s="206">
        <v>123.59</v>
      </c>
      <c r="AD24" s="205" t="s">
        <v>285</v>
      </c>
      <c r="AE24" s="204" t="s">
        <v>317</v>
      </c>
      <c r="AF24" s="204" t="s">
        <v>287</v>
      </c>
      <c r="AG24" s="204" t="s">
        <v>288</v>
      </c>
      <c r="AH24" s="206">
        <v>35.53</v>
      </c>
      <c r="AI24" s="206">
        <v>33.33</v>
      </c>
      <c r="AJ24" s="206">
        <v>47.54</v>
      </c>
      <c r="AK24" s="206">
        <v>4.26</v>
      </c>
      <c r="AL24" s="206">
        <v>29.61</v>
      </c>
      <c r="AM24" s="206">
        <v>35.51</v>
      </c>
    </row>
    <row r="25" spans="1:41">
      <c r="A25" t="s">
        <v>209</v>
      </c>
      <c r="B25" s="204">
        <v>7</v>
      </c>
      <c r="C25" s="204" t="s">
        <v>318</v>
      </c>
      <c r="D25" s="204" t="s">
        <v>319</v>
      </c>
      <c r="E25" s="204" t="s">
        <v>281</v>
      </c>
      <c r="F25" s="204" t="s">
        <v>320</v>
      </c>
      <c r="I25" s="205" t="s">
        <v>321</v>
      </c>
      <c r="K25" s="205" t="s">
        <v>311</v>
      </c>
      <c r="L25" s="205" t="s">
        <v>284</v>
      </c>
      <c r="P25" s="206">
        <v>411.99</v>
      </c>
      <c r="Q25" s="206">
        <v>30</v>
      </c>
      <c r="R25" s="206">
        <v>441.99</v>
      </c>
      <c r="T25" s="206">
        <v>38.93</v>
      </c>
      <c r="W25"/>
      <c r="Y25" s="206">
        <v>43.16</v>
      </c>
      <c r="AA25" s="206">
        <v>221</v>
      </c>
      <c r="AB25" s="206">
        <v>303.08999999999997</v>
      </c>
      <c r="AC25" s="206">
        <v>138.9</v>
      </c>
      <c r="AD25" s="205" t="s">
        <v>285</v>
      </c>
      <c r="AE25" s="204" t="s">
        <v>322</v>
      </c>
      <c r="AF25" s="204" t="s">
        <v>287</v>
      </c>
      <c r="AG25" s="204" t="s">
        <v>288</v>
      </c>
      <c r="AH25" s="206">
        <v>34.33</v>
      </c>
      <c r="AI25" s="206">
        <v>33.33</v>
      </c>
      <c r="AJ25" s="206">
        <v>45.94</v>
      </c>
      <c r="AK25" s="206">
        <v>4.12</v>
      </c>
      <c r="AL25" s="206">
        <v>17.170000000000002</v>
      </c>
      <c r="AM25" s="206">
        <v>34.32</v>
      </c>
    </row>
    <row r="26" spans="1:41">
      <c r="A26" t="s">
        <v>209</v>
      </c>
      <c r="B26" s="204">
        <v>8</v>
      </c>
      <c r="C26" s="204" t="s">
        <v>323</v>
      </c>
      <c r="D26" s="204" t="s">
        <v>324</v>
      </c>
      <c r="E26" s="204" t="s">
        <v>325</v>
      </c>
      <c r="F26" s="204" t="s">
        <v>326</v>
      </c>
      <c r="I26" s="205" t="s">
        <v>327</v>
      </c>
      <c r="K26" s="205" t="s">
        <v>328</v>
      </c>
      <c r="L26" s="205" t="s">
        <v>284</v>
      </c>
      <c r="P26" s="206">
        <v>1100</v>
      </c>
      <c r="Q26" s="206">
        <v>115</v>
      </c>
      <c r="R26" s="206">
        <v>1215</v>
      </c>
      <c r="T26" s="206">
        <v>103.95</v>
      </c>
      <c r="W26"/>
      <c r="Y26" s="206">
        <v>125.71</v>
      </c>
      <c r="AA26" s="206">
        <v>607.5</v>
      </c>
      <c r="AB26" s="206">
        <v>837.16</v>
      </c>
      <c r="AC26" s="206">
        <v>377.84</v>
      </c>
      <c r="AD26" s="205" t="s">
        <v>285</v>
      </c>
      <c r="AE26" s="204" t="s">
        <v>329</v>
      </c>
      <c r="AF26" s="204" t="s">
        <v>287</v>
      </c>
      <c r="AG26" s="204" t="s">
        <v>288</v>
      </c>
      <c r="AH26" s="206">
        <v>91.67</v>
      </c>
      <c r="AI26" s="206">
        <v>33.33</v>
      </c>
      <c r="AJ26" s="206">
        <v>122.65</v>
      </c>
      <c r="AK26" s="206">
        <v>11</v>
      </c>
      <c r="AL26" s="206">
        <v>55</v>
      </c>
      <c r="AM26" s="206">
        <v>91.63</v>
      </c>
    </row>
    <row r="27" spans="1:41">
      <c r="A27" t="s">
        <v>209</v>
      </c>
      <c r="B27" s="204">
        <v>9</v>
      </c>
      <c r="C27" s="204" t="s">
        <v>330</v>
      </c>
      <c r="D27" s="204" t="s">
        <v>331</v>
      </c>
      <c r="E27" s="204" t="s">
        <v>325</v>
      </c>
      <c r="F27" s="204" t="s">
        <v>326</v>
      </c>
      <c r="I27" s="205" t="s">
        <v>332</v>
      </c>
      <c r="K27" s="205" t="s">
        <v>333</v>
      </c>
      <c r="L27" s="205" t="s">
        <v>284</v>
      </c>
      <c r="M27" s="206">
        <v>0.03</v>
      </c>
      <c r="N27" s="206">
        <v>74.97</v>
      </c>
      <c r="P27" s="206">
        <v>900</v>
      </c>
      <c r="Q27" s="206">
        <v>300</v>
      </c>
      <c r="R27" s="206">
        <v>1275</v>
      </c>
      <c r="T27" s="206">
        <v>85.05</v>
      </c>
      <c r="V27" s="206">
        <v>90.29</v>
      </c>
      <c r="W27"/>
      <c r="AA27" s="206">
        <v>509.71</v>
      </c>
      <c r="AB27" s="206">
        <v>685.05</v>
      </c>
      <c r="AC27" s="206">
        <v>589.95000000000005</v>
      </c>
      <c r="AD27" s="205" t="s">
        <v>285</v>
      </c>
      <c r="AE27" s="204" t="s">
        <v>334</v>
      </c>
      <c r="AF27" s="204" t="s">
        <v>287</v>
      </c>
      <c r="AG27" s="204" t="s">
        <v>288</v>
      </c>
      <c r="AH27" s="206">
        <v>75</v>
      </c>
      <c r="AI27" s="206">
        <v>33.33</v>
      </c>
      <c r="AJ27" s="206">
        <v>100.35</v>
      </c>
      <c r="AK27" s="206">
        <v>9</v>
      </c>
      <c r="AL27" s="206">
        <v>48.84</v>
      </c>
      <c r="AM27" s="206">
        <v>0</v>
      </c>
    </row>
    <row r="28" spans="1:41">
      <c r="A28" t="s">
        <v>209</v>
      </c>
      <c r="B28" s="204">
        <v>10</v>
      </c>
      <c r="C28" s="204" t="s">
        <v>335</v>
      </c>
      <c r="D28" s="204" t="s">
        <v>336</v>
      </c>
      <c r="E28" s="204" t="s">
        <v>281</v>
      </c>
      <c r="F28" s="204" t="s">
        <v>337</v>
      </c>
      <c r="I28" s="205" t="s">
        <v>338</v>
      </c>
      <c r="K28" s="205" t="s">
        <v>311</v>
      </c>
      <c r="L28" s="205" t="s">
        <v>284</v>
      </c>
      <c r="P28" s="206">
        <v>404.4</v>
      </c>
      <c r="Q28" s="206">
        <v>60</v>
      </c>
      <c r="R28" s="206">
        <v>464.4</v>
      </c>
      <c r="S28" s="206">
        <v>13.79</v>
      </c>
      <c r="T28" s="206">
        <v>38.22</v>
      </c>
      <c r="W28"/>
      <c r="Y28" s="206">
        <v>79.39</v>
      </c>
      <c r="AA28" s="206">
        <v>232.2</v>
      </c>
      <c r="AB28" s="206">
        <v>363.6</v>
      </c>
      <c r="AC28" s="206">
        <v>100.8</v>
      </c>
      <c r="AD28" s="205" t="s">
        <v>285</v>
      </c>
      <c r="AE28" s="204" t="s">
        <v>339</v>
      </c>
      <c r="AF28" s="204" t="s">
        <v>287</v>
      </c>
      <c r="AG28" s="204" t="s">
        <v>288</v>
      </c>
      <c r="AH28" s="206">
        <v>33.700000000000003</v>
      </c>
      <c r="AI28" s="206">
        <v>33.33</v>
      </c>
      <c r="AJ28" s="206">
        <v>45.09</v>
      </c>
      <c r="AK28" s="206">
        <v>4.04</v>
      </c>
      <c r="AL28" s="206">
        <v>24.71</v>
      </c>
      <c r="AM28" s="206">
        <v>33.69</v>
      </c>
    </row>
    <row r="29" spans="1:41">
      <c r="A29" t="s">
        <v>209</v>
      </c>
      <c r="B29" s="204">
        <v>11</v>
      </c>
      <c r="C29" s="204" t="s">
        <v>340</v>
      </c>
      <c r="D29" s="204" t="s">
        <v>341</v>
      </c>
      <c r="E29" s="204" t="s">
        <v>292</v>
      </c>
      <c r="F29" s="204" t="s">
        <v>299</v>
      </c>
      <c r="I29" s="205" t="s">
        <v>342</v>
      </c>
      <c r="K29" s="205" t="s">
        <v>305</v>
      </c>
      <c r="L29" s="205" t="s">
        <v>284</v>
      </c>
      <c r="P29" s="206">
        <v>646</v>
      </c>
      <c r="Q29" s="206">
        <v>24</v>
      </c>
      <c r="R29" s="206">
        <v>670</v>
      </c>
      <c r="T29" s="206">
        <v>61.05</v>
      </c>
      <c r="W29"/>
      <c r="Y29" s="206">
        <v>27.77</v>
      </c>
      <c r="AA29" s="206">
        <v>335</v>
      </c>
      <c r="AB29" s="206">
        <v>423.82</v>
      </c>
      <c r="AC29" s="206">
        <v>246.18</v>
      </c>
      <c r="AD29" s="205" t="s">
        <v>285</v>
      </c>
      <c r="AE29" s="204" t="s">
        <v>343</v>
      </c>
      <c r="AF29" s="204" t="s">
        <v>287</v>
      </c>
      <c r="AG29" s="204" t="s">
        <v>288</v>
      </c>
      <c r="AH29" s="206">
        <v>53.83</v>
      </c>
      <c r="AI29" s="206">
        <v>33.33</v>
      </c>
      <c r="AJ29" s="206">
        <v>72.03</v>
      </c>
      <c r="AK29" s="206">
        <v>6.46</v>
      </c>
      <c r="AL29" s="206">
        <v>26.92</v>
      </c>
      <c r="AM29" s="206">
        <v>53.81</v>
      </c>
    </row>
    <row r="30" spans="1:41">
      <c r="A30" t="s">
        <v>209</v>
      </c>
      <c r="B30" s="204">
        <v>12</v>
      </c>
      <c r="C30" s="204" t="s">
        <v>344</v>
      </c>
      <c r="D30" s="204" t="s">
        <v>345</v>
      </c>
      <c r="E30" s="204" t="s">
        <v>325</v>
      </c>
      <c r="F30" s="204" t="s">
        <v>326</v>
      </c>
      <c r="I30" s="205" t="s">
        <v>346</v>
      </c>
      <c r="L30" s="205" t="s">
        <v>284</v>
      </c>
      <c r="P30" s="206">
        <v>950</v>
      </c>
      <c r="Q30" s="206">
        <v>250</v>
      </c>
      <c r="R30" s="206">
        <v>1200</v>
      </c>
      <c r="T30" s="206">
        <v>89.78</v>
      </c>
      <c r="W30"/>
      <c r="AA30" s="206">
        <v>600</v>
      </c>
      <c r="AB30" s="206">
        <v>689.78</v>
      </c>
      <c r="AC30" s="206">
        <v>510.22</v>
      </c>
      <c r="AD30" s="205" t="s">
        <v>285</v>
      </c>
      <c r="AE30" s="204" t="s">
        <v>347</v>
      </c>
      <c r="AF30" s="204" t="s">
        <v>287</v>
      </c>
      <c r="AG30" s="204" t="s">
        <v>288</v>
      </c>
      <c r="AH30" s="206">
        <v>79.17</v>
      </c>
      <c r="AI30" s="206">
        <v>33.33</v>
      </c>
      <c r="AJ30" s="206">
        <v>105.93</v>
      </c>
      <c r="AK30" s="206">
        <v>9.5</v>
      </c>
      <c r="AL30" s="206">
        <v>60.69</v>
      </c>
      <c r="AM30" s="206">
        <v>79.14</v>
      </c>
    </row>
    <row r="31" spans="1:41">
      <c r="A31" t="s">
        <v>209</v>
      </c>
      <c r="B31" s="204">
        <v>13</v>
      </c>
      <c r="C31" s="204" t="s">
        <v>348</v>
      </c>
      <c r="D31" s="204" t="s">
        <v>349</v>
      </c>
      <c r="E31" s="204" t="s">
        <v>315</v>
      </c>
      <c r="F31" s="204" t="s">
        <v>316</v>
      </c>
      <c r="I31" s="205" t="s">
        <v>283</v>
      </c>
      <c r="K31" s="205" t="s">
        <v>311</v>
      </c>
      <c r="L31" s="205" t="s">
        <v>284</v>
      </c>
      <c r="P31" s="206">
        <v>428.84</v>
      </c>
      <c r="Q31" s="206">
        <v>80</v>
      </c>
      <c r="R31" s="206">
        <v>508.84</v>
      </c>
      <c r="T31" s="206">
        <v>40.53</v>
      </c>
      <c r="W31"/>
      <c r="Y31" s="206">
        <v>113.42</v>
      </c>
      <c r="AA31" s="206">
        <v>254.42</v>
      </c>
      <c r="AB31" s="206">
        <v>408.37</v>
      </c>
      <c r="AC31" s="206">
        <v>100.47</v>
      </c>
      <c r="AD31" s="205" t="s">
        <v>285</v>
      </c>
      <c r="AE31" s="204" t="s">
        <v>350</v>
      </c>
      <c r="AF31" s="204" t="s">
        <v>287</v>
      </c>
      <c r="AG31" s="204" t="s">
        <v>288</v>
      </c>
      <c r="AH31" s="206">
        <v>35.74</v>
      </c>
      <c r="AI31" s="206">
        <v>33.33</v>
      </c>
      <c r="AJ31" s="206">
        <v>47.82</v>
      </c>
      <c r="AK31" s="206">
        <v>4.29</v>
      </c>
      <c r="AL31" s="206">
        <v>29.78</v>
      </c>
      <c r="AM31" s="206">
        <v>35.72</v>
      </c>
    </row>
    <row r="32" spans="1:41">
      <c r="A32" t="s">
        <v>209</v>
      </c>
      <c r="B32" s="204">
        <v>14</v>
      </c>
      <c r="C32" s="204" t="s">
        <v>351</v>
      </c>
      <c r="D32" s="204" t="s">
        <v>352</v>
      </c>
      <c r="E32" s="204" t="s">
        <v>281</v>
      </c>
      <c r="F32" s="204" t="s">
        <v>282</v>
      </c>
      <c r="I32" s="205" t="s">
        <v>353</v>
      </c>
      <c r="L32" s="205" t="s">
        <v>284</v>
      </c>
      <c r="M32" s="206">
        <v>7.0000000000000007E-2</v>
      </c>
      <c r="N32" s="206">
        <v>166.6</v>
      </c>
      <c r="P32" s="206">
        <v>2000</v>
      </c>
      <c r="Q32" s="206">
        <v>500</v>
      </c>
      <c r="R32" s="206">
        <v>2666.67</v>
      </c>
      <c r="T32" s="206">
        <v>189</v>
      </c>
      <c r="W32" s="206">
        <v>49.12</v>
      </c>
      <c r="AA32" s="206">
        <v>1250</v>
      </c>
      <c r="AB32" s="206">
        <v>1488.12</v>
      </c>
      <c r="AC32" s="206">
        <v>1178.55</v>
      </c>
      <c r="AD32" s="205" t="s">
        <v>285</v>
      </c>
      <c r="AE32" s="204" t="s">
        <v>354</v>
      </c>
      <c r="AF32" s="204" t="s">
        <v>296</v>
      </c>
      <c r="AG32" s="204" t="s">
        <v>288</v>
      </c>
      <c r="AH32" s="206">
        <v>166.67</v>
      </c>
      <c r="AI32" s="206">
        <v>33.33</v>
      </c>
      <c r="AJ32" s="206">
        <v>223</v>
      </c>
      <c r="AK32" s="206">
        <v>20</v>
      </c>
      <c r="AL32" s="206">
        <v>133.33000000000001</v>
      </c>
      <c r="AM32" s="206">
        <v>0</v>
      </c>
    </row>
    <row r="33" spans="1:41">
      <c r="A33" t="s">
        <v>209</v>
      </c>
      <c r="B33" s="204">
        <v>15</v>
      </c>
      <c r="C33" s="204" t="s">
        <v>355</v>
      </c>
      <c r="D33" s="204" t="s">
        <v>356</v>
      </c>
      <c r="E33" s="204" t="s">
        <v>292</v>
      </c>
      <c r="F33" s="204" t="s">
        <v>299</v>
      </c>
      <c r="I33" s="205" t="s">
        <v>357</v>
      </c>
      <c r="K33" s="205" t="s">
        <v>305</v>
      </c>
      <c r="L33" s="205" t="s">
        <v>284</v>
      </c>
      <c r="P33" s="206">
        <v>670</v>
      </c>
      <c r="R33" s="206">
        <v>670</v>
      </c>
      <c r="T33" s="206">
        <v>63.32</v>
      </c>
      <c r="W33"/>
      <c r="Y33" s="206">
        <v>173.61</v>
      </c>
      <c r="AA33" s="206">
        <v>335</v>
      </c>
      <c r="AB33" s="206">
        <v>571.92999999999995</v>
      </c>
      <c r="AC33" s="206">
        <v>98.07</v>
      </c>
      <c r="AD33" s="205" t="s">
        <v>285</v>
      </c>
      <c r="AE33" s="204" t="s">
        <v>358</v>
      </c>
      <c r="AF33" s="204" t="s">
        <v>287</v>
      </c>
      <c r="AG33" s="204" t="s">
        <v>288</v>
      </c>
      <c r="AH33" s="206">
        <v>55.83</v>
      </c>
      <c r="AI33" s="206">
        <v>33.33</v>
      </c>
      <c r="AJ33" s="206">
        <v>74.709999999999994</v>
      </c>
      <c r="AK33" s="206">
        <v>6.7</v>
      </c>
      <c r="AL33" s="206">
        <v>27.92</v>
      </c>
      <c r="AM33" s="206">
        <v>55.81</v>
      </c>
    </row>
    <row r="34" spans="1:41">
      <c r="A34" t="s">
        <v>209</v>
      </c>
      <c r="B34" s="204">
        <v>16</v>
      </c>
      <c r="C34" s="204" t="s">
        <v>359</v>
      </c>
      <c r="D34" s="204" t="s">
        <v>360</v>
      </c>
      <c r="E34" s="204" t="s">
        <v>281</v>
      </c>
      <c r="F34" s="204" t="s">
        <v>309</v>
      </c>
      <c r="I34" s="205" t="s">
        <v>346</v>
      </c>
      <c r="K34" s="205" t="s">
        <v>305</v>
      </c>
      <c r="L34" s="205" t="s">
        <v>284</v>
      </c>
      <c r="P34" s="206">
        <v>404.4</v>
      </c>
      <c r="Q34" s="206">
        <v>60</v>
      </c>
      <c r="R34" s="206">
        <v>464.4</v>
      </c>
      <c r="T34" s="206">
        <v>38.22</v>
      </c>
      <c r="W34"/>
      <c r="Y34" s="206">
        <v>158.93</v>
      </c>
      <c r="AA34" s="206">
        <v>232.2</v>
      </c>
      <c r="AB34" s="206">
        <v>429.35</v>
      </c>
      <c r="AC34" s="206">
        <v>35.049999999999997</v>
      </c>
      <c r="AD34" s="205" t="s">
        <v>285</v>
      </c>
      <c r="AE34" s="204" t="s">
        <v>361</v>
      </c>
      <c r="AF34" s="204" t="s">
        <v>287</v>
      </c>
      <c r="AG34" s="204" t="s">
        <v>288</v>
      </c>
      <c r="AH34" s="206">
        <v>33.700000000000003</v>
      </c>
      <c r="AI34" s="206">
        <v>33.33</v>
      </c>
      <c r="AJ34" s="206">
        <v>45.09</v>
      </c>
      <c r="AK34" s="206">
        <v>4.04</v>
      </c>
      <c r="AL34" s="206">
        <v>25.84</v>
      </c>
      <c r="AM34" s="206">
        <v>33.69</v>
      </c>
    </row>
    <row r="35" spans="1:41">
      <c r="A35" t="s">
        <v>209</v>
      </c>
      <c r="B35" s="204">
        <v>17</v>
      </c>
      <c r="C35" s="204" t="s">
        <v>362</v>
      </c>
      <c r="D35" s="204" t="s">
        <v>363</v>
      </c>
      <c r="E35" s="204" t="s">
        <v>281</v>
      </c>
      <c r="F35" s="204" t="s">
        <v>364</v>
      </c>
      <c r="I35" s="205" t="s">
        <v>365</v>
      </c>
      <c r="K35" s="205" t="s">
        <v>311</v>
      </c>
      <c r="L35" s="205" t="s">
        <v>284</v>
      </c>
      <c r="M35" s="206">
        <v>0.01</v>
      </c>
      <c r="N35" s="206">
        <v>33.97</v>
      </c>
      <c r="O35" s="206">
        <v>30.12</v>
      </c>
      <c r="P35" s="206">
        <v>407.76</v>
      </c>
      <c r="R35" s="206">
        <v>471.86</v>
      </c>
      <c r="T35" s="206">
        <v>38.53</v>
      </c>
      <c r="U35" s="206">
        <v>13.59</v>
      </c>
      <c r="W35"/>
      <c r="Y35" s="206">
        <v>51.65</v>
      </c>
      <c r="AA35" s="206">
        <v>203.88</v>
      </c>
      <c r="AB35" s="206">
        <v>307.64999999999998</v>
      </c>
      <c r="AC35" s="206">
        <v>164.21</v>
      </c>
      <c r="AD35" s="205" t="s">
        <v>285</v>
      </c>
      <c r="AE35" s="204" t="s">
        <v>366</v>
      </c>
      <c r="AF35" s="204" t="s">
        <v>287</v>
      </c>
      <c r="AG35" s="204" t="s">
        <v>288</v>
      </c>
      <c r="AH35" s="206">
        <v>33.979999999999997</v>
      </c>
      <c r="AI35" s="206">
        <v>33.33</v>
      </c>
      <c r="AJ35" s="206">
        <v>45.47</v>
      </c>
      <c r="AK35" s="206">
        <v>4.08</v>
      </c>
      <c r="AL35" s="206">
        <v>33.979999999999997</v>
      </c>
      <c r="AM35" s="206">
        <v>0</v>
      </c>
      <c r="AO35" s="204" t="s">
        <v>367</v>
      </c>
    </row>
    <row r="36" spans="1:41">
      <c r="A36" s="173" t="s">
        <v>210</v>
      </c>
      <c r="B36" s="204">
        <v>1</v>
      </c>
      <c r="C36" s="204" t="s">
        <v>279</v>
      </c>
      <c r="D36" s="204" t="s">
        <v>280</v>
      </c>
      <c r="E36" s="204" t="s">
        <v>281</v>
      </c>
      <c r="F36" s="204" t="s">
        <v>282</v>
      </c>
      <c r="I36" s="205" t="s">
        <v>283</v>
      </c>
      <c r="L36" s="205" t="s">
        <v>284</v>
      </c>
      <c r="M36" s="206">
        <v>7.0000000000000007E-2</v>
      </c>
      <c r="N36" s="206">
        <v>166.6</v>
      </c>
      <c r="P36" s="206">
        <v>2000</v>
      </c>
      <c r="Q36" s="206">
        <v>500</v>
      </c>
      <c r="R36" s="206">
        <v>2666.67</v>
      </c>
      <c r="T36" s="206">
        <v>189</v>
      </c>
      <c r="W36" s="206">
        <v>36.58</v>
      </c>
      <c r="AA36" s="206">
        <v>1250</v>
      </c>
      <c r="AB36" s="206">
        <v>1475.58</v>
      </c>
      <c r="AC36" s="206">
        <v>1191.0899999999999</v>
      </c>
      <c r="AD36" s="205" t="s">
        <v>285</v>
      </c>
      <c r="AE36" s="204" t="s">
        <v>286</v>
      </c>
      <c r="AF36" s="204" t="s">
        <v>287</v>
      </c>
      <c r="AG36" s="204" t="s">
        <v>288</v>
      </c>
      <c r="AH36" s="206">
        <v>166.67</v>
      </c>
      <c r="AI36" s="206">
        <v>33.33</v>
      </c>
      <c r="AJ36" s="206">
        <v>223</v>
      </c>
      <c r="AK36" s="206">
        <v>20</v>
      </c>
      <c r="AL36" s="206">
        <v>138.88999999999999</v>
      </c>
      <c r="AM36" s="206">
        <v>0</v>
      </c>
      <c r="AO36" s="204" t="s">
        <v>289</v>
      </c>
    </row>
    <row r="37" spans="1:41">
      <c r="A37" s="173" t="s">
        <v>210</v>
      </c>
      <c r="B37" s="204">
        <v>2</v>
      </c>
      <c r="C37" s="204" t="s">
        <v>290</v>
      </c>
      <c r="D37" s="204" t="s">
        <v>291</v>
      </c>
      <c r="E37" s="204" t="s">
        <v>292</v>
      </c>
      <c r="F37" s="204" t="s">
        <v>293</v>
      </c>
      <c r="I37" s="205" t="s">
        <v>294</v>
      </c>
      <c r="L37" s="205" t="s">
        <v>284</v>
      </c>
      <c r="P37" s="206">
        <v>1800</v>
      </c>
      <c r="Q37" s="206">
        <v>400</v>
      </c>
      <c r="R37" s="206">
        <v>2200</v>
      </c>
      <c r="T37" s="206">
        <v>170.1</v>
      </c>
      <c r="V37" s="206">
        <v>707.8</v>
      </c>
      <c r="W37" s="206">
        <v>31.15</v>
      </c>
      <c r="X37" s="206">
        <v>312.5</v>
      </c>
      <c r="AA37" s="206">
        <v>590.85</v>
      </c>
      <c r="AB37" s="206">
        <v>1812.4</v>
      </c>
      <c r="AC37" s="206">
        <v>387.6</v>
      </c>
      <c r="AD37" s="205" t="s">
        <v>285</v>
      </c>
      <c r="AE37" s="204" t="s">
        <v>295</v>
      </c>
      <c r="AF37" s="204" t="s">
        <v>296</v>
      </c>
      <c r="AG37" s="204" t="s">
        <v>288</v>
      </c>
      <c r="AH37" s="206">
        <v>150</v>
      </c>
      <c r="AI37" s="206">
        <v>33.33</v>
      </c>
      <c r="AJ37" s="206">
        <v>200.7</v>
      </c>
      <c r="AK37" s="206">
        <v>18</v>
      </c>
      <c r="AL37" s="206">
        <v>95</v>
      </c>
      <c r="AM37" s="206">
        <v>149.94</v>
      </c>
    </row>
    <row r="38" spans="1:41">
      <c r="A38" s="173" t="s">
        <v>210</v>
      </c>
      <c r="B38" s="204">
        <v>3</v>
      </c>
      <c r="C38" s="204" t="s">
        <v>297</v>
      </c>
      <c r="D38" s="204" t="s">
        <v>298</v>
      </c>
      <c r="E38" s="204" t="s">
        <v>292</v>
      </c>
      <c r="F38" s="204" t="s">
        <v>299</v>
      </c>
      <c r="I38" s="205" t="s">
        <v>300</v>
      </c>
      <c r="L38" s="205" t="s">
        <v>284</v>
      </c>
      <c r="P38" s="206">
        <v>670</v>
      </c>
      <c r="R38" s="206">
        <v>670</v>
      </c>
      <c r="T38" s="206">
        <v>63.32</v>
      </c>
      <c r="W38"/>
      <c r="AA38" s="206">
        <v>335</v>
      </c>
      <c r="AB38" s="206">
        <v>398.32</v>
      </c>
      <c r="AC38" s="206">
        <v>271.68</v>
      </c>
      <c r="AD38" s="205" t="s">
        <v>285</v>
      </c>
      <c r="AE38" s="204"/>
      <c r="AF38" s="204"/>
      <c r="AH38" s="206">
        <v>55.83</v>
      </c>
      <c r="AI38" s="206">
        <v>33.33</v>
      </c>
      <c r="AJ38" s="206">
        <v>74.709999999999994</v>
      </c>
      <c r="AK38" s="206">
        <v>6.7</v>
      </c>
      <c r="AL38" s="206">
        <v>27.92</v>
      </c>
      <c r="AM38" s="206">
        <v>0</v>
      </c>
    </row>
    <row r="39" spans="1:41">
      <c r="A39" s="173" t="s">
        <v>210</v>
      </c>
      <c r="B39" s="204">
        <v>4</v>
      </c>
      <c r="C39" s="204" t="s">
        <v>301</v>
      </c>
      <c r="D39" s="204" t="s">
        <v>302</v>
      </c>
      <c r="E39" s="204" t="s">
        <v>281</v>
      </c>
      <c r="F39" s="204" t="s">
        <v>303</v>
      </c>
      <c r="I39" s="205" t="s">
        <v>304</v>
      </c>
      <c r="K39" s="205" t="s">
        <v>305</v>
      </c>
      <c r="L39" s="205" t="s">
        <v>284</v>
      </c>
      <c r="P39" s="206">
        <v>414.11</v>
      </c>
      <c r="Q39" s="206">
        <v>100</v>
      </c>
      <c r="R39" s="206">
        <v>514.11</v>
      </c>
      <c r="T39" s="206">
        <v>39.130000000000003</v>
      </c>
      <c r="V39" s="206">
        <v>104.42</v>
      </c>
      <c r="W39"/>
      <c r="Y39" s="206">
        <v>56.81</v>
      </c>
      <c r="AA39" s="206">
        <v>257.06</v>
      </c>
      <c r="AB39" s="206">
        <v>457.42</v>
      </c>
      <c r="AC39" s="206">
        <v>56.69</v>
      </c>
      <c r="AD39" s="205" t="s">
        <v>285</v>
      </c>
      <c r="AE39" s="204" t="s">
        <v>306</v>
      </c>
      <c r="AF39" s="204" t="s">
        <v>287</v>
      </c>
      <c r="AG39" s="204" t="s">
        <v>288</v>
      </c>
      <c r="AH39" s="206">
        <v>34.51</v>
      </c>
      <c r="AI39" s="206">
        <v>33.33</v>
      </c>
      <c r="AJ39" s="206">
        <v>46.17</v>
      </c>
      <c r="AK39" s="206">
        <v>4.1399999999999997</v>
      </c>
      <c r="AL39" s="206">
        <v>26.46</v>
      </c>
      <c r="AM39" s="206">
        <v>34.5</v>
      </c>
    </row>
    <row r="40" spans="1:41">
      <c r="A40" s="173" t="s">
        <v>210</v>
      </c>
      <c r="B40" s="204">
        <v>5</v>
      </c>
      <c r="C40" s="204" t="s">
        <v>307</v>
      </c>
      <c r="D40" s="204" t="s">
        <v>308</v>
      </c>
      <c r="E40" s="204" t="s">
        <v>281</v>
      </c>
      <c r="F40" s="204" t="s">
        <v>309</v>
      </c>
      <c r="I40" s="205" t="s">
        <v>310</v>
      </c>
      <c r="K40" s="205" t="s">
        <v>311</v>
      </c>
      <c r="L40" s="205" t="s">
        <v>284</v>
      </c>
      <c r="N40" s="206">
        <v>33.69</v>
      </c>
      <c r="P40" s="206">
        <v>404.4</v>
      </c>
      <c r="R40" s="206">
        <v>438.09</v>
      </c>
      <c r="T40" s="206">
        <v>38.22</v>
      </c>
      <c r="W40"/>
      <c r="Y40" s="206">
        <v>38.67</v>
      </c>
      <c r="AA40" s="206">
        <v>202.2</v>
      </c>
      <c r="AB40" s="206">
        <v>279.08999999999997</v>
      </c>
      <c r="AC40" s="206">
        <v>159</v>
      </c>
      <c r="AD40" s="205" t="s">
        <v>285</v>
      </c>
      <c r="AE40" s="204" t="s">
        <v>312</v>
      </c>
      <c r="AF40" s="204" t="s">
        <v>287</v>
      </c>
      <c r="AG40" s="204" t="s">
        <v>288</v>
      </c>
      <c r="AH40" s="206">
        <v>33.700000000000003</v>
      </c>
      <c r="AI40" s="206">
        <v>33.33</v>
      </c>
      <c r="AJ40" s="206">
        <v>45.09</v>
      </c>
      <c r="AK40" s="206">
        <v>4.04</v>
      </c>
      <c r="AL40" s="206">
        <v>21.34</v>
      </c>
      <c r="AM40" s="206">
        <v>0</v>
      </c>
    </row>
    <row r="41" spans="1:41">
      <c r="A41" s="173" t="s">
        <v>210</v>
      </c>
      <c r="B41" s="204">
        <v>6</v>
      </c>
      <c r="C41" s="204" t="s">
        <v>313</v>
      </c>
      <c r="D41" s="204" t="s">
        <v>314</v>
      </c>
      <c r="E41" s="204" t="s">
        <v>315</v>
      </c>
      <c r="F41" s="204" t="s">
        <v>316</v>
      </c>
      <c r="I41" s="205" t="s">
        <v>283</v>
      </c>
      <c r="K41" s="205" t="s">
        <v>311</v>
      </c>
      <c r="L41" s="205" t="s">
        <v>284</v>
      </c>
      <c r="P41" s="206">
        <v>426.34</v>
      </c>
      <c r="Q41" s="206">
        <v>80</v>
      </c>
      <c r="R41" s="206">
        <v>506.34</v>
      </c>
      <c r="S41" s="206">
        <v>14.54</v>
      </c>
      <c r="T41" s="206">
        <v>40.29</v>
      </c>
      <c r="W41"/>
      <c r="X41" s="206">
        <v>100</v>
      </c>
      <c r="Y41" s="206">
        <v>74.27</v>
      </c>
      <c r="AA41" s="206">
        <v>153.16999999999999</v>
      </c>
      <c r="AB41" s="206">
        <v>382.27</v>
      </c>
      <c r="AC41" s="206">
        <v>124.07</v>
      </c>
      <c r="AD41" s="205" t="s">
        <v>285</v>
      </c>
      <c r="AE41" s="204" t="s">
        <v>317</v>
      </c>
      <c r="AF41" s="204" t="s">
        <v>287</v>
      </c>
      <c r="AG41" s="204" t="s">
        <v>288</v>
      </c>
      <c r="AH41" s="206">
        <v>35.53</v>
      </c>
      <c r="AI41" s="206">
        <v>33.33</v>
      </c>
      <c r="AJ41" s="206">
        <v>47.54</v>
      </c>
      <c r="AK41" s="206">
        <v>4.26</v>
      </c>
      <c r="AL41" s="206">
        <v>29.61</v>
      </c>
      <c r="AM41" s="206">
        <v>35.51</v>
      </c>
    </row>
    <row r="42" spans="1:41">
      <c r="A42" s="173" t="s">
        <v>210</v>
      </c>
      <c r="B42" s="204">
        <v>7</v>
      </c>
      <c r="C42" s="204" t="s">
        <v>318</v>
      </c>
      <c r="D42" s="204" t="s">
        <v>319</v>
      </c>
      <c r="E42" s="204" t="s">
        <v>281</v>
      </c>
      <c r="F42" s="204" t="s">
        <v>320</v>
      </c>
      <c r="I42" s="205" t="s">
        <v>321</v>
      </c>
      <c r="K42" s="205" t="s">
        <v>311</v>
      </c>
      <c r="L42" s="205" t="s">
        <v>284</v>
      </c>
      <c r="P42" s="206">
        <v>411.99</v>
      </c>
      <c r="Q42" s="206">
        <v>30</v>
      </c>
      <c r="R42" s="206">
        <v>441.99</v>
      </c>
      <c r="T42" s="206">
        <v>38.93</v>
      </c>
      <c r="W42"/>
      <c r="Y42" s="206">
        <v>40.049999999999997</v>
      </c>
      <c r="AA42" s="206">
        <v>221</v>
      </c>
      <c r="AB42" s="206">
        <v>299.98</v>
      </c>
      <c r="AC42" s="206">
        <v>142.01</v>
      </c>
      <c r="AD42" s="205" t="s">
        <v>285</v>
      </c>
      <c r="AE42" s="204" t="s">
        <v>322</v>
      </c>
      <c r="AF42" s="204" t="s">
        <v>287</v>
      </c>
      <c r="AG42" s="204" t="s">
        <v>288</v>
      </c>
      <c r="AH42" s="206">
        <v>34.33</v>
      </c>
      <c r="AI42" s="206">
        <v>33.33</v>
      </c>
      <c r="AJ42" s="206">
        <v>45.94</v>
      </c>
      <c r="AK42" s="206">
        <v>4.12</v>
      </c>
      <c r="AL42" s="206">
        <v>17.170000000000002</v>
      </c>
      <c r="AM42" s="206">
        <v>34.32</v>
      </c>
    </row>
    <row r="43" spans="1:41">
      <c r="A43" s="173" t="s">
        <v>210</v>
      </c>
      <c r="B43" s="204">
        <v>8</v>
      </c>
      <c r="C43" s="204" t="s">
        <v>323</v>
      </c>
      <c r="D43" s="204" t="s">
        <v>324</v>
      </c>
      <c r="E43" s="204" t="s">
        <v>325</v>
      </c>
      <c r="F43" s="204" t="s">
        <v>326</v>
      </c>
      <c r="I43" s="205" t="s">
        <v>327</v>
      </c>
      <c r="K43" s="205" t="s">
        <v>328</v>
      </c>
      <c r="L43" s="205" t="s">
        <v>284</v>
      </c>
      <c r="P43" s="206">
        <v>1100</v>
      </c>
      <c r="Q43" s="206">
        <v>115</v>
      </c>
      <c r="R43" s="206">
        <v>1215</v>
      </c>
      <c r="T43" s="206">
        <v>103.95</v>
      </c>
      <c r="W43"/>
      <c r="Y43" s="206">
        <v>125.71</v>
      </c>
      <c r="AA43" s="206">
        <v>607.5</v>
      </c>
      <c r="AB43" s="206">
        <v>837.16</v>
      </c>
      <c r="AC43" s="206">
        <v>377.84</v>
      </c>
      <c r="AD43" s="205" t="s">
        <v>285</v>
      </c>
      <c r="AE43" s="204" t="s">
        <v>329</v>
      </c>
      <c r="AF43" s="204" t="s">
        <v>287</v>
      </c>
      <c r="AG43" s="204" t="s">
        <v>288</v>
      </c>
      <c r="AH43" s="206">
        <v>91.67</v>
      </c>
      <c r="AI43" s="206">
        <v>33.33</v>
      </c>
      <c r="AJ43" s="206">
        <v>122.65</v>
      </c>
      <c r="AK43" s="206">
        <v>11</v>
      </c>
      <c r="AL43" s="206">
        <v>55</v>
      </c>
      <c r="AM43" s="206">
        <v>91.63</v>
      </c>
    </row>
    <row r="44" spans="1:41">
      <c r="A44" s="173" t="s">
        <v>210</v>
      </c>
      <c r="B44" s="204">
        <v>9</v>
      </c>
      <c r="C44" s="204" t="s">
        <v>330</v>
      </c>
      <c r="D44" s="204" t="s">
        <v>331</v>
      </c>
      <c r="E44" s="204" t="s">
        <v>325</v>
      </c>
      <c r="F44" s="204" t="s">
        <v>326</v>
      </c>
      <c r="I44" s="205" t="s">
        <v>332</v>
      </c>
      <c r="K44" s="205" t="s">
        <v>333</v>
      </c>
      <c r="L44" s="205" t="s">
        <v>284</v>
      </c>
      <c r="M44" s="206">
        <v>0.03</v>
      </c>
      <c r="N44" s="206">
        <v>74.97</v>
      </c>
      <c r="P44" s="206">
        <v>900</v>
      </c>
      <c r="Q44" s="206">
        <v>300</v>
      </c>
      <c r="R44" s="206">
        <v>1275</v>
      </c>
      <c r="T44" s="206">
        <v>85.05</v>
      </c>
      <c r="V44" s="206">
        <v>90.3</v>
      </c>
      <c r="W44"/>
      <c r="AA44" s="206">
        <v>509.71</v>
      </c>
      <c r="AB44" s="206">
        <v>685.06</v>
      </c>
      <c r="AC44" s="206">
        <v>589.94000000000005</v>
      </c>
      <c r="AD44" s="205" t="s">
        <v>285</v>
      </c>
      <c r="AE44" s="204" t="s">
        <v>334</v>
      </c>
      <c r="AF44" s="204" t="s">
        <v>287</v>
      </c>
      <c r="AG44" s="204" t="s">
        <v>288</v>
      </c>
      <c r="AH44" s="206">
        <v>75</v>
      </c>
      <c r="AI44" s="206">
        <v>33.33</v>
      </c>
      <c r="AJ44" s="206">
        <v>100.35</v>
      </c>
      <c r="AK44" s="206">
        <v>9</v>
      </c>
      <c r="AL44" s="206">
        <v>50</v>
      </c>
      <c r="AM44" s="206">
        <v>0</v>
      </c>
    </row>
    <row r="45" spans="1:41">
      <c r="A45" s="173" t="s">
        <v>210</v>
      </c>
      <c r="B45" s="204">
        <v>10</v>
      </c>
      <c r="C45" s="204" t="s">
        <v>335</v>
      </c>
      <c r="D45" s="204" t="s">
        <v>336</v>
      </c>
      <c r="E45" s="204" t="s">
        <v>281</v>
      </c>
      <c r="F45" s="204" t="s">
        <v>337</v>
      </c>
      <c r="I45" s="205" t="s">
        <v>338</v>
      </c>
      <c r="K45" s="205" t="s">
        <v>311</v>
      </c>
      <c r="L45" s="205" t="s">
        <v>284</v>
      </c>
      <c r="P45" s="206">
        <v>404.4</v>
      </c>
      <c r="Q45" s="206">
        <v>60</v>
      </c>
      <c r="R45" s="206">
        <v>464.4</v>
      </c>
      <c r="S45" s="206">
        <v>13.79</v>
      </c>
      <c r="T45" s="206">
        <v>38.22</v>
      </c>
      <c r="W45"/>
      <c r="Y45" s="206">
        <v>79.03</v>
      </c>
      <c r="AA45" s="206">
        <v>232.2</v>
      </c>
      <c r="AB45" s="206">
        <v>363.24</v>
      </c>
      <c r="AC45" s="206">
        <v>101.16</v>
      </c>
      <c r="AD45" s="205" t="s">
        <v>285</v>
      </c>
      <c r="AE45" s="204" t="s">
        <v>339</v>
      </c>
      <c r="AF45" s="204" t="s">
        <v>287</v>
      </c>
      <c r="AG45" s="204" t="s">
        <v>288</v>
      </c>
      <c r="AH45" s="206">
        <v>33.700000000000003</v>
      </c>
      <c r="AI45" s="206">
        <v>33.33</v>
      </c>
      <c r="AJ45" s="206">
        <v>45.09</v>
      </c>
      <c r="AK45" s="206">
        <v>4.04</v>
      </c>
      <c r="AL45" s="206">
        <v>24.71</v>
      </c>
      <c r="AM45" s="206">
        <v>33.69</v>
      </c>
    </row>
    <row r="46" spans="1:41">
      <c r="A46" s="173" t="s">
        <v>210</v>
      </c>
      <c r="B46" s="204">
        <v>11</v>
      </c>
      <c r="C46" s="204" t="s">
        <v>344</v>
      </c>
      <c r="D46" s="204" t="s">
        <v>345</v>
      </c>
      <c r="E46" s="204" t="s">
        <v>325</v>
      </c>
      <c r="F46" s="204" t="s">
        <v>326</v>
      </c>
      <c r="I46" s="205" t="s">
        <v>346</v>
      </c>
      <c r="L46" s="205" t="s">
        <v>284</v>
      </c>
      <c r="P46" s="206">
        <v>950</v>
      </c>
      <c r="Q46" s="206">
        <v>250</v>
      </c>
      <c r="R46" s="206">
        <v>1200</v>
      </c>
      <c r="T46" s="206">
        <v>89.78</v>
      </c>
      <c r="W46"/>
      <c r="AA46" s="206">
        <v>600</v>
      </c>
      <c r="AB46" s="206">
        <v>689.78</v>
      </c>
      <c r="AC46" s="206">
        <v>510.22</v>
      </c>
      <c r="AD46" s="205" t="s">
        <v>285</v>
      </c>
      <c r="AE46" s="204" t="s">
        <v>347</v>
      </c>
      <c r="AF46" s="204" t="s">
        <v>287</v>
      </c>
      <c r="AG46" s="204" t="s">
        <v>288</v>
      </c>
      <c r="AH46" s="206">
        <v>79.17</v>
      </c>
      <c r="AI46" s="206">
        <v>33.33</v>
      </c>
      <c r="AJ46" s="206">
        <v>105.93</v>
      </c>
      <c r="AK46" s="206">
        <v>9.5</v>
      </c>
      <c r="AL46" s="206">
        <v>60.69</v>
      </c>
      <c r="AM46" s="206">
        <v>79.14</v>
      </c>
    </row>
    <row r="47" spans="1:41">
      <c r="A47" s="173" t="s">
        <v>210</v>
      </c>
      <c r="B47" s="204">
        <v>12</v>
      </c>
      <c r="C47" s="204" t="s">
        <v>348</v>
      </c>
      <c r="D47" s="204" t="s">
        <v>349</v>
      </c>
      <c r="E47" s="204" t="s">
        <v>315</v>
      </c>
      <c r="F47" s="204" t="s">
        <v>316</v>
      </c>
      <c r="I47" s="205" t="s">
        <v>283</v>
      </c>
      <c r="K47" s="205" t="s">
        <v>311</v>
      </c>
      <c r="L47" s="205" t="s">
        <v>284</v>
      </c>
      <c r="P47" s="206">
        <v>428.84</v>
      </c>
      <c r="Q47" s="206">
        <v>80</v>
      </c>
      <c r="R47" s="206">
        <v>508.84</v>
      </c>
      <c r="T47" s="206">
        <v>40.53</v>
      </c>
      <c r="W47"/>
      <c r="Y47" s="206">
        <v>113.42</v>
      </c>
      <c r="AA47" s="206">
        <v>254.42</v>
      </c>
      <c r="AB47" s="206">
        <v>408.37</v>
      </c>
      <c r="AC47" s="206">
        <v>100.47</v>
      </c>
      <c r="AD47" s="205" t="s">
        <v>285</v>
      </c>
      <c r="AE47" s="204" t="s">
        <v>350</v>
      </c>
      <c r="AF47" s="204" t="s">
        <v>287</v>
      </c>
      <c r="AG47" s="204" t="s">
        <v>288</v>
      </c>
      <c r="AH47" s="206">
        <v>35.74</v>
      </c>
      <c r="AI47" s="206">
        <v>33.33</v>
      </c>
      <c r="AJ47" s="206">
        <v>47.82</v>
      </c>
      <c r="AK47" s="206">
        <v>4.29</v>
      </c>
      <c r="AL47" s="206">
        <v>29.78</v>
      </c>
      <c r="AM47" s="206">
        <v>35.72</v>
      </c>
    </row>
    <row r="48" spans="1:41">
      <c r="A48" s="173" t="s">
        <v>210</v>
      </c>
      <c r="B48" s="204">
        <v>13</v>
      </c>
      <c r="C48" s="204" t="s">
        <v>351</v>
      </c>
      <c r="D48" s="204" t="s">
        <v>352</v>
      </c>
      <c r="E48" s="204" t="s">
        <v>281</v>
      </c>
      <c r="F48" s="204" t="s">
        <v>282</v>
      </c>
      <c r="I48" s="205" t="s">
        <v>353</v>
      </c>
      <c r="L48" s="205" t="s">
        <v>284</v>
      </c>
      <c r="M48" s="206">
        <v>7.0000000000000007E-2</v>
      </c>
      <c r="N48" s="206">
        <v>166.6</v>
      </c>
      <c r="P48" s="206">
        <v>2000</v>
      </c>
      <c r="Q48" s="206">
        <v>500</v>
      </c>
      <c r="R48" s="206">
        <v>2666.67</v>
      </c>
      <c r="T48" s="206">
        <v>189</v>
      </c>
      <c r="W48" s="206">
        <v>49.12</v>
      </c>
      <c r="AA48" s="206">
        <v>1250</v>
      </c>
      <c r="AB48" s="206">
        <v>1488.12</v>
      </c>
      <c r="AC48" s="206">
        <v>1178.55</v>
      </c>
      <c r="AD48" s="205" t="s">
        <v>285</v>
      </c>
      <c r="AE48" s="204" t="s">
        <v>354</v>
      </c>
      <c r="AF48" s="204" t="s">
        <v>296</v>
      </c>
      <c r="AG48" s="204" t="s">
        <v>288</v>
      </c>
      <c r="AH48" s="206">
        <v>166.67</v>
      </c>
      <c r="AI48" s="206">
        <v>33.33</v>
      </c>
      <c r="AJ48" s="206">
        <v>223</v>
      </c>
      <c r="AK48" s="206">
        <v>20</v>
      </c>
      <c r="AL48" s="206">
        <v>133.33000000000001</v>
      </c>
      <c r="AM48" s="206">
        <v>0</v>
      </c>
    </row>
    <row r="49" spans="1:41">
      <c r="A49" s="173" t="s">
        <v>210</v>
      </c>
      <c r="B49" s="204">
        <v>14</v>
      </c>
      <c r="C49" s="204" t="s">
        <v>355</v>
      </c>
      <c r="D49" s="204" t="s">
        <v>356</v>
      </c>
      <c r="E49" s="204" t="s">
        <v>292</v>
      </c>
      <c r="F49" s="204" t="s">
        <v>299</v>
      </c>
      <c r="I49" s="205" t="s">
        <v>357</v>
      </c>
      <c r="K49" s="205" t="s">
        <v>305</v>
      </c>
      <c r="L49" s="205" t="s">
        <v>284</v>
      </c>
      <c r="P49" s="206">
        <v>670</v>
      </c>
      <c r="R49" s="206">
        <v>670</v>
      </c>
      <c r="T49" s="206">
        <v>63.32</v>
      </c>
      <c r="W49"/>
      <c r="Y49" s="206">
        <v>187.56</v>
      </c>
      <c r="AA49" s="206">
        <v>335</v>
      </c>
      <c r="AB49" s="206">
        <v>585.88</v>
      </c>
      <c r="AC49" s="206">
        <v>84.12</v>
      </c>
      <c r="AD49" s="205" t="s">
        <v>285</v>
      </c>
      <c r="AE49" s="204" t="s">
        <v>358</v>
      </c>
      <c r="AF49" s="204" t="s">
        <v>287</v>
      </c>
      <c r="AG49" s="204" t="s">
        <v>288</v>
      </c>
      <c r="AH49" s="206">
        <v>55.83</v>
      </c>
      <c r="AI49" s="206">
        <v>33.33</v>
      </c>
      <c r="AJ49" s="206">
        <v>74.709999999999994</v>
      </c>
      <c r="AK49" s="206">
        <v>6.7</v>
      </c>
      <c r="AL49" s="206">
        <v>27.92</v>
      </c>
      <c r="AM49" s="206">
        <v>55.81</v>
      </c>
    </row>
    <row r="50" spans="1:41">
      <c r="A50" s="173" t="s">
        <v>210</v>
      </c>
      <c r="B50" s="204">
        <v>15</v>
      </c>
      <c r="C50" s="204" t="s">
        <v>359</v>
      </c>
      <c r="D50" s="204" t="s">
        <v>360</v>
      </c>
      <c r="E50" s="204" t="s">
        <v>281</v>
      </c>
      <c r="F50" s="204" t="s">
        <v>309</v>
      </c>
      <c r="I50" s="205" t="s">
        <v>346</v>
      </c>
      <c r="K50" s="205" t="s">
        <v>305</v>
      </c>
      <c r="L50" s="205" t="s">
        <v>284</v>
      </c>
      <c r="P50" s="206">
        <v>404.4</v>
      </c>
      <c r="Q50" s="206">
        <v>60</v>
      </c>
      <c r="R50" s="206">
        <v>464.4</v>
      </c>
      <c r="T50" s="206">
        <v>38.22</v>
      </c>
      <c r="W50"/>
      <c r="X50" s="206">
        <v>80</v>
      </c>
      <c r="Y50" s="206">
        <v>156.69999999999999</v>
      </c>
      <c r="AA50" s="206">
        <v>152.19999999999999</v>
      </c>
      <c r="AB50" s="206">
        <v>427.12</v>
      </c>
      <c r="AC50" s="206">
        <v>37.28</v>
      </c>
      <c r="AD50" s="205" t="s">
        <v>285</v>
      </c>
      <c r="AE50" s="204" t="s">
        <v>361</v>
      </c>
      <c r="AF50" s="204" t="s">
        <v>287</v>
      </c>
      <c r="AG50" s="204" t="s">
        <v>288</v>
      </c>
      <c r="AH50" s="206">
        <v>33.700000000000003</v>
      </c>
      <c r="AI50" s="206">
        <v>33.33</v>
      </c>
      <c r="AJ50" s="206">
        <v>45.09</v>
      </c>
      <c r="AK50" s="206">
        <v>4.04</v>
      </c>
      <c r="AL50" s="206">
        <v>25.84</v>
      </c>
      <c r="AM50" s="206">
        <v>33.69</v>
      </c>
    </row>
    <row r="51" spans="1:41">
      <c r="A51" s="173" t="s">
        <v>210</v>
      </c>
      <c r="B51" s="204">
        <v>16</v>
      </c>
      <c r="C51" s="204" t="s">
        <v>362</v>
      </c>
      <c r="D51" s="204" t="s">
        <v>363</v>
      </c>
      <c r="E51" s="204" t="s">
        <v>281</v>
      </c>
      <c r="F51" s="204" t="s">
        <v>364</v>
      </c>
      <c r="I51" s="205" t="s">
        <v>365</v>
      </c>
      <c r="K51" s="205" t="s">
        <v>311</v>
      </c>
      <c r="L51" s="205" t="s">
        <v>284</v>
      </c>
      <c r="N51" s="206">
        <v>33.97</v>
      </c>
      <c r="O51" s="206">
        <v>16.739999999999998</v>
      </c>
      <c r="P51" s="206">
        <v>407.76</v>
      </c>
      <c r="R51" s="206">
        <v>458.47</v>
      </c>
      <c r="T51" s="206">
        <v>38.53</v>
      </c>
      <c r="W51"/>
      <c r="Y51" s="206">
        <v>51.65</v>
      </c>
      <c r="AA51" s="206">
        <v>203.88</v>
      </c>
      <c r="AB51" s="206">
        <v>294.06</v>
      </c>
      <c r="AC51" s="206">
        <v>164.41</v>
      </c>
      <c r="AD51" s="205" t="s">
        <v>285</v>
      </c>
      <c r="AE51" s="204" t="s">
        <v>366</v>
      </c>
      <c r="AF51" s="204" t="s">
        <v>287</v>
      </c>
      <c r="AG51" s="204" t="s">
        <v>288</v>
      </c>
      <c r="AH51" s="206">
        <v>33.979999999999997</v>
      </c>
      <c r="AI51" s="206">
        <v>33.33</v>
      </c>
      <c r="AJ51" s="206">
        <v>45.47</v>
      </c>
      <c r="AK51" s="206">
        <v>4.08</v>
      </c>
      <c r="AL51" s="206">
        <v>33.979999999999997</v>
      </c>
      <c r="AM51" s="206">
        <v>0</v>
      </c>
      <c r="AO51" s="204" t="s">
        <v>367</v>
      </c>
    </row>
    <row r="52" spans="1:41">
      <c r="A52" s="173" t="s">
        <v>211</v>
      </c>
      <c r="B52" s="204">
        <v>1</v>
      </c>
      <c r="C52" s="204" t="s">
        <v>279</v>
      </c>
      <c r="D52" s="204" t="s">
        <v>280</v>
      </c>
      <c r="E52" s="204" t="s">
        <v>281</v>
      </c>
      <c r="F52" s="204" t="s">
        <v>282</v>
      </c>
      <c r="I52" s="205" t="s">
        <v>283</v>
      </c>
      <c r="L52" s="205" t="s">
        <v>284</v>
      </c>
      <c r="M52" s="206">
        <v>7.0000000000000007E-2</v>
      </c>
      <c r="N52" s="206">
        <v>166.6</v>
      </c>
      <c r="P52" s="206">
        <v>2000</v>
      </c>
      <c r="Q52" s="206">
        <v>500</v>
      </c>
      <c r="R52" s="206">
        <v>2666.67</v>
      </c>
      <c r="T52" s="206">
        <v>189</v>
      </c>
      <c r="W52" s="206">
        <v>36.58</v>
      </c>
      <c r="AA52" s="206">
        <v>1250</v>
      </c>
      <c r="AB52" s="206">
        <v>1475.58</v>
      </c>
      <c r="AC52" s="206">
        <v>1191.0899999999999</v>
      </c>
      <c r="AD52" s="205" t="s">
        <v>285</v>
      </c>
      <c r="AE52" s="204" t="s">
        <v>286</v>
      </c>
      <c r="AF52" s="204" t="s">
        <v>287</v>
      </c>
      <c r="AG52" s="204" t="s">
        <v>288</v>
      </c>
      <c r="AH52" s="206">
        <v>166.67</v>
      </c>
      <c r="AI52" s="206">
        <v>33.33</v>
      </c>
      <c r="AJ52" s="206">
        <v>223</v>
      </c>
      <c r="AK52" s="206">
        <v>20</v>
      </c>
      <c r="AL52" s="206">
        <v>138.88999999999999</v>
      </c>
      <c r="AM52" s="206">
        <v>0</v>
      </c>
      <c r="AO52" s="204" t="s">
        <v>289</v>
      </c>
    </row>
    <row r="53" spans="1:41">
      <c r="A53" s="173" t="s">
        <v>211</v>
      </c>
      <c r="B53" s="204">
        <v>2</v>
      </c>
      <c r="C53" s="204" t="s">
        <v>290</v>
      </c>
      <c r="D53" s="204" t="s">
        <v>291</v>
      </c>
      <c r="E53" s="204" t="s">
        <v>292</v>
      </c>
      <c r="F53" s="204" t="s">
        <v>293</v>
      </c>
      <c r="I53" s="205" t="s">
        <v>294</v>
      </c>
      <c r="L53" s="205" t="s">
        <v>284</v>
      </c>
      <c r="O53" s="206">
        <v>156.25</v>
      </c>
      <c r="P53" s="206">
        <v>1800</v>
      </c>
      <c r="Q53" s="206">
        <v>400</v>
      </c>
      <c r="R53" s="206">
        <v>2356.25</v>
      </c>
      <c r="T53" s="206">
        <v>170.1</v>
      </c>
      <c r="V53" s="206">
        <v>707.8</v>
      </c>
      <c r="W53" s="206">
        <v>31.15</v>
      </c>
      <c r="X53" s="206">
        <v>156.25</v>
      </c>
      <c r="AA53" s="206">
        <v>590.85</v>
      </c>
      <c r="AB53" s="206">
        <v>1656.15</v>
      </c>
      <c r="AC53" s="206">
        <v>700.1</v>
      </c>
      <c r="AD53" s="205" t="s">
        <v>285</v>
      </c>
      <c r="AE53" s="204" t="s">
        <v>295</v>
      </c>
      <c r="AF53" s="204" t="s">
        <v>296</v>
      </c>
      <c r="AG53" s="204" t="s">
        <v>288</v>
      </c>
      <c r="AH53" s="206">
        <v>150</v>
      </c>
      <c r="AI53" s="206">
        <v>33.33</v>
      </c>
      <c r="AJ53" s="206">
        <v>200.7</v>
      </c>
      <c r="AK53" s="206">
        <v>18</v>
      </c>
      <c r="AL53" s="206">
        <v>95</v>
      </c>
      <c r="AM53" s="206">
        <v>149.94</v>
      </c>
    </row>
    <row r="54" spans="1:41">
      <c r="A54" s="173" t="s">
        <v>211</v>
      </c>
      <c r="B54" s="204">
        <v>3</v>
      </c>
      <c r="C54" s="204" t="s">
        <v>297</v>
      </c>
      <c r="D54" s="204" t="s">
        <v>298</v>
      </c>
      <c r="E54" s="204" t="s">
        <v>292</v>
      </c>
      <c r="F54" s="204" t="s">
        <v>299</v>
      </c>
      <c r="I54" s="205" t="s">
        <v>300</v>
      </c>
      <c r="L54" s="205" t="s">
        <v>284</v>
      </c>
      <c r="P54" s="206">
        <v>670</v>
      </c>
      <c r="R54" s="206">
        <v>670</v>
      </c>
      <c r="T54" s="206">
        <v>63.32</v>
      </c>
      <c r="W54"/>
      <c r="AA54" s="206">
        <v>335</v>
      </c>
      <c r="AB54" s="206">
        <v>398.32</v>
      </c>
      <c r="AC54" s="206">
        <v>271.68</v>
      </c>
      <c r="AD54" s="205" t="s">
        <v>285</v>
      </c>
      <c r="AE54" s="204"/>
      <c r="AF54" s="204"/>
      <c r="AH54" s="206">
        <v>55.83</v>
      </c>
      <c r="AI54" s="206">
        <v>33.33</v>
      </c>
      <c r="AJ54" s="206">
        <v>74.709999999999994</v>
      </c>
      <c r="AK54" s="206">
        <v>6.7</v>
      </c>
      <c r="AL54" s="206">
        <v>27.92</v>
      </c>
      <c r="AM54" s="206">
        <v>0</v>
      </c>
    </row>
    <row r="55" spans="1:41">
      <c r="A55" s="173" t="s">
        <v>211</v>
      </c>
      <c r="B55" s="204">
        <v>4</v>
      </c>
      <c r="C55" s="204" t="s">
        <v>301</v>
      </c>
      <c r="D55" s="204" t="s">
        <v>302</v>
      </c>
      <c r="E55" s="204" t="s">
        <v>281</v>
      </c>
      <c r="F55" s="204" t="s">
        <v>303</v>
      </c>
      <c r="I55" s="205" t="s">
        <v>304</v>
      </c>
      <c r="K55" s="205" t="s">
        <v>305</v>
      </c>
      <c r="L55" s="205" t="s">
        <v>284</v>
      </c>
      <c r="P55" s="206">
        <v>414.11</v>
      </c>
      <c r="Q55" s="206">
        <v>100</v>
      </c>
      <c r="R55" s="206">
        <v>514.11</v>
      </c>
      <c r="T55" s="206">
        <v>39.130000000000003</v>
      </c>
      <c r="V55" s="206">
        <v>104.41</v>
      </c>
      <c r="W55"/>
      <c r="Y55" s="206">
        <v>56.81</v>
      </c>
      <c r="AA55" s="206">
        <v>257.06</v>
      </c>
      <c r="AB55" s="206">
        <v>457.41</v>
      </c>
      <c r="AC55" s="206">
        <v>56.7</v>
      </c>
      <c r="AD55" s="205" t="s">
        <v>285</v>
      </c>
      <c r="AE55" s="204" t="s">
        <v>306</v>
      </c>
      <c r="AF55" s="204" t="s">
        <v>287</v>
      </c>
      <c r="AG55" s="204" t="s">
        <v>288</v>
      </c>
      <c r="AH55" s="206">
        <v>34.51</v>
      </c>
      <c r="AI55" s="206">
        <v>33.33</v>
      </c>
      <c r="AJ55" s="206">
        <v>46.17</v>
      </c>
      <c r="AK55" s="206">
        <v>4.1399999999999997</v>
      </c>
      <c r="AL55" s="206">
        <v>26.46</v>
      </c>
      <c r="AM55" s="206">
        <v>34.5</v>
      </c>
    </row>
    <row r="56" spans="1:41">
      <c r="A56" s="173" t="s">
        <v>211</v>
      </c>
      <c r="B56" s="204">
        <v>5</v>
      </c>
      <c r="C56" s="204" t="s">
        <v>307</v>
      </c>
      <c r="D56" s="204" t="s">
        <v>308</v>
      </c>
      <c r="E56" s="204" t="s">
        <v>281</v>
      </c>
      <c r="F56" s="204" t="s">
        <v>309</v>
      </c>
      <c r="I56" s="205" t="s">
        <v>310</v>
      </c>
      <c r="K56" s="205" t="s">
        <v>311</v>
      </c>
      <c r="L56" s="205" t="s">
        <v>284</v>
      </c>
      <c r="N56" s="206">
        <v>33.69</v>
      </c>
      <c r="P56" s="206">
        <v>404.4</v>
      </c>
      <c r="R56" s="206">
        <v>438.09</v>
      </c>
      <c r="T56" s="206">
        <v>38.22</v>
      </c>
      <c r="W56"/>
      <c r="Y56" s="206">
        <v>38.67</v>
      </c>
      <c r="AA56" s="206">
        <v>202.2</v>
      </c>
      <c r="AB56" s="206">
        <v>279.08999999999997</v>
      </c>
      <c r="AC56" s="206">
        <v>159</v>
      </c>
      <c r="AD56" s="205" t="s">
        <v>285</v>
      </c>
      <c r="AE56" s="204" t="s">
        <v>312</v>
      </c>
      <c r="AF56" s="204" t="s">
        <v>287</v>
      </c>
      <c r="AG56" s="204" t="s">
        <v>288</v>
      </c>
      <c r="AH56" s="206">
        <v>33.700000000000003</v>
      </c>
      <c r="AI56" s="206">
        <v>33.33</v>
      </c>
      <c r="AJ56" s="206">
        <v>45.09</v>
      </c>
      <c r="AK56" s="206">
        <v>4.04</v>
      </c>
      <c r="AL56" s="206">
        <v>21.83</v>
      </c>
      <c r="AM56" s="206">
        <v>0</v>
      </c>
    </row>
    <row r="57" spans="1:41">
      <c r="A57" s="173" t="s">
        <v>211</v>
      </c>
      <c r="B57" s="204">
        <v>6</v>
      </c>
      <c r="C57" s="204" t="s">
        <v>313</v>
      </c>
      <c r="D57" s="204" t="s">
        <v>314</v>
      </c>
      <c r="E57" s="204" t="s">
        <v>315</v>
      </c>
      <c r="F57" s="204" t="s">
        <v>316</v>
      </c>
      <c r="I57" s="205" t="s">
        <v>283</v>
      </c>
      <c r="K57" s="205" t="s">
        <v>311</v>
      </c>
      <c r="L57" s="205" t="s">
        <v>284</v>
      </c>
      <c r="P57" s="206">
        <v>426.34</v>
      </c>
      <c r="Q57" s="206">
        <v>80</v>
      </c>
      <c r="R57" s="206">
        <v>506.34</v>
      </c>
      <c r="S57" s="206">
        <v>14.54</v>
      </c>
      <c r="T57" s="206">
        <v>40.29</v>
      </c>
      <c r="W57"/>
      <c r="X57" s="206">
        <v>100</v>
      </c>
      <c r="Y57" s="206">
        <v>73.790000000000006</v>
      </c>
      <c r="AA57" s="206">
        <v>153.16999999999999</v>
      </c>
      <c r="AB57" s="206">
        <v>381.79</v>
      </c>
      <c r="AC57" s="206">
        <v>124.55</v>
      </c>
      <c r="AD57" s="205" t="s">
        <v>285</v>
      </c>
      <c r="AE57" s="204" t="s">
        <v>317</v>
      </c>
      <c r="AF57" s="204" t="s">
        <v>287</v>
      </c>
      <c r="AG57" s="204" t="s">
        <v>288</v>
      </c>
      <c r="AH57" s="206">
        <v>35.53</v>
      </c>
      <c r="AI57" s="206">
        <v>33.33</v>
      </c>
      <c r="AJ57" s="206">
        <v>47.54</v>
      </c>
      <c r="AK57" s="206">
        <v>4.26</v>
      </c>
      <c r="AL57" s="206">
        <v>29.61</v>
      </c>
      <c r="AM57" s="206">
        <v>35.51</v>
      </c>
    </row>
    <row r="58" spans="1:41">
      <c r="A58" s="173" t="s">
        <v>211</v>
      </c>
      <c r="B58" s="204">
        <v>7</v>
      </c>
      <c r="C58" s="204" t="s">
        <v>318</v>
      </c>
      <c r="D58" s="204" t="s">
        <v>319</v>
      </c>
      <c r="E58" s="204" t="s">
        <v>281</v>
      </c>
      <c r="F58" s="204" t="s">
        <v>320</v>
      </c>
      <c r="I58" s="205" t="s">
        <v>321</v>
      </c>
      <c r="K58" s="205" t="s">
        <v>311</v>
      </c>
      <c r="L58" s="205" t="s">
        <v>284</v>
      </c>
      <c r="P58" s="206">
        <v>411.99</v>
      </c>
      <c r="Q58" s="206">
        <v>30</v>
      </c>
      <c r="R58" s="206">
        <v>441.99</v>
      </c>
      <c r="T58" s="206">
        <v>38.93</v>
      </c>
      <c r="W58"/>
      <c r="Y58" s="206">
        <v>40.049999999999997</v>
      </c>
      <c r="AA58" s="206">
        <v>221</v>
      </c>
      <c r="AB58" s="206">
        <v>299.98</v>
      </c>
      <c r="AC58" s="206">
        <v>142.01</v>
      </c>
      <c r="AD58" s="205" t="s">
        <v>285</v>
      </c>
      <c r="AE58" s="204" t="s">
        <v>322</v>
      </c>
      <c r="AF58" s="204" t="s">
        <v>287</v>
      </c>
      <c r="AG58" s="204" t="s">
        <v>288</v>
      </c>
      <c r="AH58" s="206">
        <v>34.33</v>
      </c>
      <c r="AI58" s="206">
        <v>33.33</v>
      </c>
      <c r="AJ58" s="206">
        <v>45.94</v>
      </c>
      <c r="AK58" s="206">
        <v>4.12</v>
      </c>
      <c r="AL58" s="206">
        <v>18.309999999999999</v>
      </c>
      <c r="AM58" s="206">
        <v>34.32</v>
      </c>
    </row>
    <row r="59" spans="1:41">
      <c r="A59" s="173" t="s">
        <v>211</v>
      </c>
      <c r="B59" s="204">
        <v>8</v>
      </c>
      <c r="C59" s="204" t="s">
        <v>323</v>
      </c>
      <c r="D59" s="204" t="s">
        <v>324</v>
      </c>
      <c r="E59" s="204" t="s">
        <v>325</v>
      </c>
      <c r="F59" s="204" t="s">
        <v>326</v>
      </c>
      <c r="I59" s="205" t="s">
        <v>327</v>
      </c>
      <c r="K59" s="205" t="s">
        <v>328</v>
      </c>
      <c r="L59" s="205" t="s">
        <v>284</v>
      </c>
      <c r="P59" s="206">
        <v>1100</v>
      </c>
      <c r="Q59" s="206">
        <v>115</v>
      </c>
      <c r="R59" s="206">
        <v>1215</v>
      </c>
      <c r="T59" s="206">
        <v>103.95</v>
      </c>
      <c r="W59"/>
      <c r="Y59" s="206">
        <v>125.71</v>
      </c>
      <c r="AA59" s="206">
        <v>607.5</v>
      </c>
      <c r="AB59" s="206">
        <v>837.16</v>
      </c>
      <c r="AC59" s="206">
        <v>377.84</v>
      </c>
      <c r="AD59" s="205" t="s">
        <v>285</v>
      </c>
      <c r="AE59" s="204" t="s">
        <v>329</v>
      </c>
      <c r="AF59" s="204" t="s">
        <v>287</v>
      </c>
      <c r="AG59" s="204" t="s">
        <v>288</v>
      </c>
      <c r="AH59" s="206">
        <v>91.67</v>
      </c>
      <c r="AI59" s="206">
        <v>33.33</v>
      </c>
      <c r="AJ59" s="206">
        <v>122.65</v>
      </c>
      <c r="AK59" s="206">
        <v>11</v>
      </c>
      <c r="AL59" s="206">
        <v>55</v>
      </c>
      <c r="AM59" s="206">
        <v>91.63</v>
      </c>
    </row>
    <row r="60" spans="1:41">
      <c r="A60" s="173" t="s">
        <v>211</v>
      </c>
      <c r="B60" s="204">
        <v>9</v>
      </c>
      <c r="C60" s="204" t="s">
        <v>330</v>
      </c>
      <c r="D60" s="204" t="s">
        <v>331</v>
      </c>
      <c r="E60" s="204" t="s">
        <v>325</v>
      </c>
      <c r="F60" s="204" t="s">
        <v>326</v>
      </c>
      <c r="I60" s="205" t="s">
        <v>332</v>
      </c>
      <c r="K60" s="205" t="s">
        <v>333</v>
      </c>
      <c r="L60" s="205" t="s">
        <v>284</v>
      </c>
      <c r="M60" s="206">
        <v>0.03</v>
      </c>
      <c r="N60" s="206">
        <v>74.97</v>
      </c>
      <c r="P60" s="206">
        <v>900</v>
      </c>
      <c r="Q60" s="206">
        <v>300</v>
      </c>
      <c r="R60" s="206">
        <v>1275</v>
      </c>
      <c r="T60" s="206">
        <v>85.05</v>
      </c>
      <c r="V60" s="206">
        <v>90.29</v>
      </c>
      <c r="W60"/>
      <c r="AA60" s="206">
        <v>509.71</v>
      </c>
      <c r="AB60" s="206">
        <v>685.05</v>
      </c>
      <c r="AC60" s="206">
        <v>589.95000000000005</v>
      </c>
      <c r="AD60" s="205" t="s">
        <v>285</v>
      </c>
      <c r="AE60" s="204" t="s">
        <v>334</v>
      </c>
      <c r="AF60" s="204" t="s">
        <v>287</v>
      </c>
      <c r="AG60" s="204" t="s">
        <v>288</v>
      </c>
      <c r="AH60" s="206">
        <v>75</v>
      </c>
      <c r="AI60" s="206">
        <v>33.33</v>
      </c>
      <c r="AJ60" s="206">
        <v>100.35</v>
      </c>
      <c r="AK60" s="206">
        <v>9</v>
      </c>
      <c r="AL60" s="206">
        <v>50</v>
      </c>
      <c r="AM60" s="206">
        <v>0</v>
      </c>
    </row>
    <row r="61" spans="1:41">
      <c r="A61" s="173" t="s">
        <v>211</v>
      </c>
      <c r="B61" s="204">
        <v>10</v>
      </c>
      <c r="C61" s="204" t="s">
        <v>335</v>
      </c>
      <c r="D61" s="204" t="s">
        <v>336</v>
      </c>
      <c r="E61" s="204" t="s">
        <v>281</v>
      </c>
      <c r="F61" s="204" t="s">
        <v>337</v>
      </c>
      <c r="I61" s="205" t="s">
        <v>338</v>
      </c>
      <c r="K61" s="205" t="s">
        <v>311</v>
      </c>
      <c r="L61" s="205" t="s">
        <v>284</v>
      </c>
      <c r="P61" s="206">
        <v>404.4</v>
      </c>
      <c r="Q61" s="206">
        <v>60</v>
      </c>
      <c r="R61" s="206">
        <v>464.4</v>
      </c>
      <c r="S61" s="206">
        <v>13.79</v>
      </c>
      <c r="T61" s="206">
        <v>38.22</v>
      </c>
      <c r="W61"/>
      <c r="Y61" s="206">
        <v>78.650000000000006</v>
      </c>
      <c r="AA61" s="206">
        <v>232.2</v>
      </c>
      <c r="AB61" s="206">
        <v>362.86</v>
      </c>
      <c r="AC61" s="206">
        <v>101.54</v>
      </c>
      <c r="AD61" s="205" t="s">
        <v>285</v>
      </c>
      <c r="AE61" s="204" t="s">
        <v>339</v>
      </c>
      <c r="AF61" s="204" t="s">
        <v>287</v>
      </c>
      <c r="AG61" s="204" t="s">
        <v>288</v>
      </c>
      <c r="AH61" s="206">
        <v>33.700000000000003</v>
      </c>
      <c r="AI61" s="206">
        <v>33.33</v>
      </c>
      <c r="AJ61" s="206">
        <v>45.09</v>
      </c>
      <c r="AK61" s="206">
        <v>4.04</v>
      </c>
      <c r="AL61" s="206">
        <v>24.71</v>
      </c>
      <c r="AM61" s="206">
        <v>33.69</v>
      </c>
    </row>
    <row r="62" spans="1:41">
      <c r="A62" s="173" t="s">
        <v>211</v>
      </c>
      <c r="B62" s="204">
        <v>11</v>
      </c>
      <c r="C62" s="204" t="s">
        <v>344</v>
      </c>
      <c r="D62" s="204" t="s">
        <v>345</v>
      </c>
      <c r="E62" s="204" t="s">
        <v>325</v>
      </c>
      <c r="F62" s="204" t="s">
        <v>326</v>
      </c>
      <c r="I62" s="205" t="s">
        <v>346</v>
      </c>
      <c r="L62" s="205" t="s">
        <v>284</v>
      </c>
      <c r="P62" s="206">
        <v>950</v>
      </c>
      <c r="Q62" s="206">
        <v>250</v>
      </c>
      <c r="R62" s="206">
        <v>1200</v>
      </c>
      <c r="T62" s="206">
        <v>89.78</v>
      </c>
      <c r="W62"/>
      <c r="AA62" s="206">
        <v>600</v>
      </c>
      <c r="AB62" s="206">
        <v>689.78</v>
      </c>
      <c r="AC62" s="206">
        <v>510.22</v>
      </c>
      <c r="AD62" s="205" t="s">
        <v>285</v>
      </c>
      <c r="AE62" s="204" t="s">
        <v>347</v>
      </c>
      <c r="AF62" s="204" t="s">
        <v>287</v>
      </c>
      <c r="AG62" s="204" t="s">
        <v>288</v>
      </c>
      <c r="AH62" s="206">
        <v>79.17</v>
      </c>
      <c r="AI62" s="206">
        <v>33.33</v>
      </c>
      <c r="AJ62" s="206">
        <v>105.93</v>
      </c>
      <c r="AK62" s="206">
        <v>9.5</v>
      </c>
      <c r="AL62" s="206">
        <v>60.69</v>
      </c>
      <c r="AM62" s="206">
        <v>79.14</v>
      </c>
    </row>
    <row r="63" spans="1:41">
      <c r="A63" s="173" t="s">
        <v>211</v>
      </c>
      <c r="B63" s="204">
        <v>12</v>
      </c>
      <c r="C63" s="204" t="s">
        <v>348</v>
      </c>
      <c r="D63" s="204" t="s">
        <v>349</v>
      </c>
      <c r="E63" s="204" t="s">
        <v>315</v>
      </c>
      <c r="F63" s="204" t="s">
        <v>316</v>
      </c>
      <c r="I63" s="205" t="s">
        <v>283</v>
      </c>
      <c r="K63" s="205" t="s">
        <v>311</v>
      </c>
      <c r="L63" s="205" t="s">
        <v>284</v>
      </c>
      <c r="P63" s="206">
        <v>428.84</v>
      </c>
      <c r="Q63" s="206">
        <v>80</v>
      </c>
      <c r="R63" s="206">
        <v>508.84</v>
      </c>
      <c r="T63" s="206">
        <v>40.53</v>
      </c>
      <c r="W63"/>
      <c r="Y63" s="206">
        <v>113.42</v>
      </c>
      <c r="AA63" s="206">
        <v>254.42</v>
      </c>
      <c r="AB63" s="206">
        <v>408.37</v>
      </c>
      <c r="AC63" s="206">
        <v>100.47</v>
      </c>
      <c r="AD63" s="205" t="s">
        <v>285</v>
      </c>
      <c r="AE63" s="204" t="s">
        <v>350</v>
      </c>
      <c r="AF63" s="204" t="s">
        <v>287</v>
      </c>
      <c r="AG63" s="204" t="s">
        <v>288</v>
      </c>
      <c r="AH63" s="206">
        <v>35.74</v>
      </c>
      <c r="AI63" s="206">
        <v>33.33</v>
      </c>
      <c r="AJ63" s="206">
        <v>47.82</v>
      </c>
      <c r="AK63" s="206">
        <v>4.29</v>
      </c>
      <c r="AL63" s="206">
        <v>29.78</v>
      </c>
      <c r="AM63" s="206">
        <v>35.72</v>
      </c>
    </row>
    <row r="64" spans="1:41">
      <c r="A64" s="173" t="s">
        <v>211</v>
      </c>
      <c r="B64" s="204">
        <v>13</v>
      </c>
      <c r="C64" s="204" t="s">
        <v>351</v>
      </c>
      <c r="D64" s="204" t="s">
        <v>352</v>
      </c>
      <c r="E64" s="204" t="s">
        <v>281</v>
      </c>
      <c r="F64" s="204" t="s">
        <v>282</v>
      </c>
      <c r="I64" s="205" t="s">
        <v>353</v>
      </c>
      <c r="L64" s="205" t="s">
        <v>284</v>
      </c>
      <c r="M64" s="206">
        <v>7.0000000000000007E-2</v>
      </c>
      <c r="N64" s="206">
        <v>166.6</v>
      </c>
      <c r="P64" s="206">
        <v>2000</v>
      </c>
      <c r="Q64" s="206">
        <v>500</v>
      </c>
      <c r="R64" s="206">
        <v>2666.67</v>
      </c>
      <c r="T64" s="206">
        <v>189</v>
      </c>
      <c r="W64" s="206">
        <v>49.12</v>
      </c>
      <c r="AA64" s="206">
        <v>1250</v>
      </c>
      <c r="AB64" s="206">
        <v>1488.12</v>
      </c>
      <c r="AC64" s="206">
        <v>1178.55</v>
      </c>
      <c r="AD64" s="205" t="s">
        <v>285</v>
      </c>
      <c r="AE64" s="204" t="s">
        <v>354</v>
      </c>
      <c r="AF64" s="204" t="s">
        <v>296</v>
      </c>
      <c r="AG64" s="204" t="s">
        <v>288</v>
      </c>
      <c r="AH64" s="206">
        <v>166.67</v>
      </c>
      <c r="AI64" s="206">
        <v>33.33</v>
      </c>
      <c r="AJ64" s="206">
        <v>223</v>
      </c>
      <c r="AK64" s="206">
        <v>20</v>
      </c>
      <c r="AL64" s="206">
        <v>133.33000000000001</v>
      </c>
      <c r="AM64" s="206">
        <v>0</v>
      </c>
    </row>
    <row r="65" spans="1:41">
      <c r="A65" s="173" t="s">
        <v>211</v>
      </c>
      <c r="B65" s="204">
        <v>14</v>
      </c>
      <c r="C65" s="204" t="s">
        <v>355</v>
      </c>
      <c r="D65" s="204" t="s">
        <v>356</v>
      </c>
      <c r="E65" s="204" t="s">
        <v>292</v>
      </c>
      <c r="F65" s="204" t="s">
        <v>299</v>
      </c>
      <c r="I65" s="205" t="s">
        <v>357</v>
      </c>
      <c r="K65" s="205" t="s">
        <v>305</v>
      </c>
      <c r="L65" s="205" t="s">
        <v>284</v>
      </c>
      <c r="P65" s="206">
        <v>670</v>
      </c>
      <c r="R65" s="206">
        <v>670</v>
      </c>
      <c r="T65" s="206">
        <v>63.32</v>
      </c>
      <c r="W65"/>
      <c r="Y65" s="206">
        <v>184.05</v>
      </c>
      <c r="AA65" s="206">
        <v>335</v>
      </c>
      <c r="AB65" s="206">
        <v>582.37</v>
      </c>
      <c r="AC65" s="206">
        <v>87.63</v>
      </c>
      <c r="AD65" s="205" t="s">
        <v>285</v>
      </c>
      <c r="AE65" s="204" t="s">
        <v>358</v>
      </c>
      <c r="AF65" s="204" t="s">
        <v>287</v>
      </c>
      <c r="AG65" s="204" t="s">
        <v>288</v>
      </c>
      <c r="AH65" s="206">
        <v>55.83</v>
      </c>
      <c r="AI65" s="206">
        <v>33.33</v>
      </c>
      <c r="AJ65" s="206">
        <v>74.709999999999994</v>
      </c>
      <c r="AK65" s="206">
        <v>6.7</v>
      </c>
      <c r="AL65" s="206">
        <v>27.92</v>
      </c>
      <c r="AM65" s="206">
        <v>55.81</v>
      </c>
    </row>
    <row r="66" spans="1:41">
      <c r="A66" s="173" t="s">
        <v>211</v>
      </c>
      <c r="B66" s="204">
        <v>15</v>
      </c>
      <c r="C66" s="204" t="s">
        <v>359</v>
      </c>
      <c r="D66" s="204" t="s">
        <v>360</v>
      </c>
      <c r="E66" s="204" t="s">
        <v>281</v>
      </c>
      <c r="F66" s="204" t="s">
        <v>309</v>
      </c>
      <c r="I66" s="205" t="s">
        <v>346</v>
      </c>
      <c r="K66" s="205" t="s">
        <v>305</v>
      </c>
      <c r="L66" s="205" t="s">
        <v>284</v>
      </c>
      <c r="P66" s="206">
        <v>404.4</v>
      </c>
      <c r="Q66" s="206">
        <v>60</v>
      </c>
      <c r="R66" s="206">
        <v>464.4</v>
      </c>
      <c r="T66" s="206">
        <v>38.22</v>
      </c>
      <c r="W66"/>
      <c r="Y66" s="206">
        <v>156.78</v>
      </c>
      <c r="AA66" s="206">
        <v>232.2</v>
      </c>
      <c r="AB66" s="206">
        <v>427.2</v>
      </c>
      <c r="AC66" s="206">
        <v>37.200000000000003</v>
      </c>
      <c r="AD66" s="205" t="s">
        <v>285</v>
      </c>
      <c r="AE66" s="204" t="s">
        <v>361</v>
      </c>
      <c r="AF66" s="204" t="s">
        <v>287</v>
      </c>
      <c r="AG66" s="204" t="s">
        <v>288</v>
      </c>
      <c r="AH66" s="206">
        <v>33.700000000000003</v>
      </c>
      <c r="AI66" s="206">
        <v>33.33</v>
      </c>
      <c r="AJ66" s="206">
        <v>45.09</v>
      </c>
      <c r="AK66" s="206">
        <v>4.04</v>
      </c>
      <c r="AL66" s="206">
        <v>25.84</v>
      </c>
      <c r="AM66" s="206">
        <v>33.69</v>
      </c>
    </row>
    <row r="67" spans="1:41">
      <c r="A67" s="173" t="s">
        <v>211</v>
      </c>
      <c r="B67" s="204">
        <v>16</v>
      </c>
      <c r="C67" s="204" t="s">
        <v>362</v>
      </c>
      <c r="D67" s="204" t="s">
        <v>363</v>
      </c>
      <c r="E67" s="204" t="s">
        <v>281</v>
      </c>
      <c r="F67" s="204" t="s">
        <v>364</v>
      </c>
      <c r="I67" s="205" t="s">
        <v>365</v>
      </c>
      <c r="K67" s="205" t="s">
        <v>311</v>
      </c>
      <c r="L67" s="205" t="s">
        <v>284</v>
      </c>
      <c r="N67" s="206">
        <v>33.97</v>
      </c>
      <c r="P67" s="206">
        <v>407.76</v>
      </c>
      <c r="R67" s="206">
        <v>441.73</v>
      </c>
      <c r="T67" s="206">
        <v>38.53</v>
      </c>
      <c r="W67"/>
      <c r="Y67" s="206">
        <v>51.61</v>
      </c>
      <c r="AA67" s="206">
        <v>203.88</v>
      </c>
      <c r="AB67" s="206">
        <v>294.02</v>
      </c>
      <c r="AC67" s="206">
        <v>147.71</v>
      </c>
      <c r="AD67" s="205" t="s">
        <v>285</v>
      </c>
      <c r="AE67" s="204" t="s">
        <v>366</v>
      </c>
      <c r="AF67" s="204" t="s">
        <v>287</v>
      </c>
      <c r="AG67" s="204" t="s">
        <v>288</v>
      </c>
      <c r="AH67" s="206">
        <v>33.979999999999997</v>
      </c>
      <c r="AI67" s="206">
        <v>33.33</v>
      </c>
      <c r="AJ67" s="206">
        <v>45.47</v>
      </c>
      <c r="AK67" s="206">
        <v>4.08</v>
      </c>
      <c r="AL67" s="206">
        <v>33.979999999999997</v>
      </c>
      <c r="AM67" s="206">
        <v>0</v>
      </c>
      <c r="AO67" s="204" t="s">
        <v>367</v>
      </c>
    </row>
    <row r="68" spans="1:41">
      <c r="A68" s="173" t="s">
        <v>212</v>
      </c>
      <c r="B68" s="204">
        <v>1</v>
      </c>
      <c r="C68" s="204" t="s">
        <v>279</v>
      </c>
      <c r="D68" s="204" t="s">
        <v>280</v>
      </c>
      <c r="E68" s="204" t="s">
        <v>281</v>
      </c>
      <c r="F68" s="204" t="s">
        <v>282</v>
      </c>
      <c r="I68" s="205" t="s">
        <v>283</v>
      </c>
      <c r="L68" s="205" t="s">
        <v>284</v>
      </c>
      <c r="M68" s="206">
        <v>7.0000000000000007E-2</v>
      </c>
      <c r="N68" s="206">
        <v>166.6</v>
      </c>
      <c r="P68" s="206">
        <v>2000</v>
      </c>
      <c r="Q68" s="206">
        <v>500</v>
      </c>
      <c r="R68" s="206">
        <v>2666.67</v>
      </c>
      <c r="T68" s="206">
        <v>189</v>
      </c>
      <c r="W68" s="206">
        <v>36.58</v>
      </c>
      <c r="X68" s="206">
        <v>62.5</v>
      </c>
      <c r="Z68" s="206">
        <v>500</v>
      </c>
      <c r="AA68" s="206">
        <v>937.5</v>
      </c>
      <c r="AB68" s="206">
        <v>1725.58</v>
      </c>
      <c r="AC68" s="206">
        <v>941.09</v>
      </c>
      <c r="AD68" s="205" t="s">
        <v>285</v>
      </c>
      <c r="AE68" s="204" t="s">
        <v>286</v>
      </c>
      <c r="AF68" s="204" t="s">
        <v>287</v>
      </c>
      <c r="AG68" s="204" t="s">
        <v>288</v>
      </c>
      <c r="AH68" s="206">
        <v>166.67</v>
      </c>
      <c r="AI68" s="206">
        <v>33.33</v>
      </c>
      <c r="AJ68" s="206">
        <v>223</v>
      </c>
      <c r="AK68" s="206">
        <v>20</v>
      </c>
      <c r="AL68" s="206">
        <v>138.88999999999999</v>
      </c>
      <c r="AM68" s="206">
        <v>0</v>
      </c>
      <c r="AO68" s="204" t="s">
        <v>289</v>
      </c>
    </row>
    <row r="69" spans="1:41">
      <c r="A69" s="173" t="s">
        <v>212</v>
      </c>
      <c r="B69" s="204">
        <v>2</v>
      </c>
      <c r="C69" s="204" t="s">
        <v>290</v>
      </c>
      <c r="D69" s="204" t="s">
        <v>291</v>
      </c>
      <c r="E69" s="204" t="s">
        <v>292</v>
      </c>
      <c r="F69" s="204" t="s">
        <v>293</v>
      </c>
      <c r="I69" s="205" t="s">
        <v>294</v>
      </c>
      <c r="L69" s="205" t="s">
        <v>284</v>
      </c>
      <c r="P69" s="206">
        <v>1800</v>
      </c>
      <c r="Q69" s="206">
        <v>400</v>
      </c>
      <c r="R69" s="206">
        <v>2200</v>
      </c>
      <c r="T69" s="206">
        <v>170.1</v>
      </c>
      <c r="V69" s="206">
        <v>352.91</v>
      </c>
      <c r="W69" s="206">
        <v>31.15</v>
      </c>
      <c r="X69" s="206">
        <v>50</v>
      </c>
      <c r="Z69" s="206">
        <v>426.99</v>
      </c>
      <c r="AA69" s="206">
        <v>472.09</v>
      </c>
      <c r="AB69" s="206">
        <v>1503.24</v>
      </c>
      <c r="AC69" s="206">
        <v>696.76</v>
      </c>
      <c r="AD69" s="205" t="s">
        <v>285</v>
      </c>
      <c r="AE69" s="204" t="s">
        <v>295</v>
      </c>
      <c r="AF69" s="204" t="s">
        <v>296</v>
      </c>
      <c r="AG69" s="204" t="s">
        <v>288</v>
      </c>
      <c r="AH69" s="206">
        <v>150</v>
      </c>
      <c r="AI69" s="206">
        <v>33.33</v>
      </c>
      <c r="AJ69" s="206">
        <v>200.7</v>
      </c>
      <c r="AK69" s="206">
        <v>18</v>
      </c>
      <c r="AL69" s="206">
        <v>97.5</v>
      </c>
      <c r="AM69" s="206">
        <v>149.94</v>
      </c>
    </row>
    <row r="70" spans="1:41">
      <c r="A70" s="173" t="s">
        <v>212</v>
      </c>
      <c r="B70" s="204">
        <v>3</v>
      </c>
      <c r="C70" s="204" t="s">
        <v>301</v>
      </c>
      <c r="D70" s="204" t="s">
        <v>302</v>
      </c>
      <c r="E70" s="204" t="s">
        <v>281</v>
      </c>
      <c r="F70" s="204" t="s">
        <v>303</v>
      </c>
      <c r="I70" s="205" t="s">
        <v>304</v>
      </c>
      <c r="K70" s="205" t="s">
        <v>305</v>
      </c>
      <c r="L70" s="205" t="s">
        <v>284</v>
      </c>
      <c r="P70" s="206">
        <v>414.11</v>
      </c>
      <c r="Q70" s="206">
        <v>100</v>
      </c>
      <c r="R70" s="206">
        <v>514.11</v>
      </c>
      <c r="T70" s="206">
        <v>39.130000000000003</v>
      </c>
      <c r="V70" s="206">
        <v>104.42</v>
      </c>
      <c r="W70"/>
      <c r="X70" s="206">
        <v>12.5</v>
      </c>
      <c r="Y70" s="206">
        <v>56.81</v>
      </c>
      <c r="Z70" s="206">
        <v>101.76</v>
      </c>
      <c r="AA70" s="206">
        <v>192.8</v>
      </c>
      <c r="AB70" s="206">
        <v>507.42</v>
      </c>
      <c r="AC70" s="206">
        <v>6.69</v>
      </c>
      <c r="AD70" s="205" t="s">
        <v>285</v>
      </c>
      <c r="AE70" s="204" t="s">
        <v>306</v>
      </c>
      <c r="AF70" s="204" t="s">
        <v>287</v>
      </c>
      <c r="AG70" s="204" t="s">
        <v>288</v>
      </c>
      <c r="AH70" s="206">
        <v>34.51</v>
      </c>
      <c r="AI70" s="206">
        <v>33.33</v>
      </c>
      <c r="AJ70" s="206">
        <v>46.17</v>
      </c>
      <c r="AK70" s="206">
        <v>4.1399999999999997</v>
      </c>
      <c r="AL70" s="206">
        <v>26.46</v>
      </c>
      <c r="AM70" s="206">
        <v>34.5</v>
      </c>
    </row>
    <row r="71" spans="1:41">
      <c r="A71" s="173" t="s">
        <v>212</v>
      </c>
      <c r="B71" s="204">
        <v>4</v>
      </c>
      <c r="C71" s="204" t="s">
        <v>307</v>
      </c>
      <c r="D71" s="204" t="s">
        <v>308</v>
      </c>
      <c r="E71" s="204" t="s">
        <v>281</v>
      </c>
      <c r="F71" s="204" t="s">
        <v>309</v>
      </c>
      <c r="I71" s="205" t="s">
        <v>310</v>
      </c>
      <c r="K71" s="205" t="s">
        <v>311</v>
      </c>
      <c r="L71" s="205" t="s">
        <v>284</v>
      </c>
      <c r="N71" s="206">
        <v>33.69</v>
      </c>
      <c r="P71" s="206">
        <v>404.4</v>
      </c>
      <c r="R71" s="206">
        <v>438.09</v>
      </c>
      <c r="T71" s="206">
        <v>38.22</v>
      </c>
      <c r="W71"/>
      <c r="Y71" s="206">
        <v>38.67</v>
      </c>
      <c r="AA71" s="206">
        <v>202.2</v>
      </c>
      <c r="AB71" s="206">
        <v>279.08999999999997</v>
      </c>
      <c r="AC71" s="206">
        <v>159</v>
      </c>
      <c r="AD71" s="205" t="s">
        <v>285</v>
      </c>
      <c r="AE71" s="204" t="s">
        <v>312</v>
      </c>
      <c r="AF71" s="204" t="s">
        <v>287</v>
      </c>
      <c r="AG71" s="204" t="s">
        <v>288</v>
      </c>
      <c r="AH71" s="206">
        <v>33.700000000000003</v>
      </c>
      <c r="AI71" s="206">
        <v>33.33</v>
      </c>
      <c r="AJ71" s="206">
        <v>45.09</v>
      </c>
      <c r="AK71" s="206">
        <v>4.04</v>
      </c>
      <c r="AL71" s="206">
        <v>22.47</v>
      </c>
      <c r="AM71" s="206">
        <v>0</v>
      </c>
    </row>
    <row r="72" spans="1:41">
      <c r="A72" s="173" t="s">
        <v>212</v>
      </c>
      <c r="B72" s="204">
        <v>5</v>
      </c>
      <c r="C72" s="204" t="s">
        <v>313</v>
      </c>
      <c r="D72" s="204" t="s">
        <v>314</v>
      </c>
      <c r="E72" s="204" t="s">
        <v>315</v>
      </c>
      <c r="F72" s="204" t="s">
        <v>316</v>
      </c>
      <c r="I72" s="205" t="s">
        <v>283</v>
      </c>
      <c r="K72" s="205" t="s">
        <v>311</v>
      </c>
      <c r="L72" s="205" t="s">
        <v>284</v>
      </c>
      <c r="P72" s="206">
        <v>426.34</v>
      </c>
      <c r="Q72" s="206">
        <v>80</v>
      </c>
      <c r="R72" s="206">
        <v>506.34</v>
      </c>
      <c r="S72" s="206">
        <v>14.54</v>
      </c>
      <c r="T72" s="206">
        <v>40.29</v>
      </c>
      <c r="W72"/>
      <c r="X72" s="206">
        <v>40</v>
      </c>
      <c r="Y72" s="206">
        <v>73.319999999999993</v>
      </c>
      <c r="AA72" s="206">
        <v>253.17</v>
      </c>
      <c r="AB72" s="206">
        <v>421.32</v>
      </c>
      <c r="AC72" s="206">
        <v>85.02</v>
      </c>
      <c r="AD72" s="205" t="s">
        <v>285</v>
      </c>
      <c r="AE72" s="204" t="s">
        <v>317</v>
      </c>
      <c r="AF72" s="204" t="s">
        <v>287</v>
      </c>
      <c r="AG72" s="204" t="s">
        <v>288</v>
      </c>
      <c r="AH72" s="206">
        <v>35.53</v>
      </c>
      <c r="AI72" s="206">
        <v>33.33</v>
      </c>
      <c r="AJ72" s="206">
        <v>47.54</v>
      </c>
      <c r="AK72" s="206">
        <v>4.26</v>
      </c>
      <c r="AL72" s="206">
        <v>29.61</v>
      </c>
      <c r="AM72" s="206">
        <v>35.51</v>
      </c>
    </row>
    <row r="73" spans="1:41">
      <c r="A73" s="173" t="s">
        <v>212</v>
      </c>
      <c r="B73" s="204">
        <v>6</v>
      </c>
      <c r="C73" s="204" t="s">
        <v>330</v>
      </c>
      <c r="D73" s="204" t="s">
        <v>331</v>
      </c>
      <c r="E73" s="204" t="s">
        <v>325</v>
      </c>
      <c r="F73" s="204" t="s">
        <v>326</v>
      </c>
      <c r="I73" s="205" t="s">
        <v>332</v>
      </c>
      <c r="K73" s="205" t="s">
        <v>333</v>
      </c>
      <c r="L73" s="205" t="s">
        <v>284</v>
      </c>
      <c r="N73" s="206">
        <v>74.97</v>
      </c>
      <c r="P73" s="206">
        <v>900</v>
      </c>
      <c r="Q73" s="206">
        <v>300</v>
      </c>
      <c r="R73" s="206">
        <v>1274.97</v>
      </c>
      <c r="T73" s="206">
        <v>85.05</v>
      </c>
      <c r="V73" s="206">
        <v>475.29</v>
      </c>
      <c r="W73"/>
      <c r="X73" s="206">
        <v>37.5</v>
      </c>
      <c r="Z73" s="206">
        <v>172.18</v>
      </c>
      <c r="AA73" s="206">
        <v>359.71</v>
      </c>
      <c r="AB73" s="206">
        <v>1129.73</v>
      </c>
      <c r="AC73" s="206">
        <v>145.24</v>
      </c>
      <c r="AD73" s="205" t="s">
        <v>285</v>
      </c>
      <c r="AE73" s="204" t="s">
        <v>334</v>
      </c>
      <c r="AF73" s="204" t="s">
        <v>287</v>
      </c>
      <c r="AG73" s="204" t="s">
        <v>288</v>
      </c>
      <c r="AH73" s="206">
        <v>75</v>
      </c>
      <c r="AI73" s="206">
        <v>33.33</v>
      </c>
      <c r="AJ73" s="206">
        <v>100.35</v>
      </c>
      <c r="AK73" s="206">
        <v>9</v>
      </c>
      <c r="AL73" s="206">
        <v>50</v>
      </c>
      <c r="AM73" s="206">
        <v>0</v>
      </c>
    </row>
    <row r="74" spans="1:41">
      <c r="A74" s="173" t="s">
        <v>212</v>
      </c>
      <c r="B74" s="204">
        <v>7</v>
      </c>
      <c r="C74" s="204" t="s">
        <v>344</v>
      </c>
      <c r="D74" s="204" t="s">
        <v>345</v>
      </c>
      <c r="E74" s="204" t="s">
        <v>325</v>
      </c>
      <c r="F74" s="204" t="s">
        <v>326</v>
      </c>
      <c r="I74" s="205" t="s">
        <v>346</v>
      </c>
      <c r="L74" s="205" t="s">
        <v>284</v>
      </c>
      <c r="P74" s="206">
        <v>950</v>
      </c>
      <c r="Q74" s="206">
        <v>250</v>
      </c>
      <c r="R74" s="206">
        <v>1200</v>
      </c>
      <c r="T74" s="206">
        <v>89.78</v>
      </c>
      <c r="W74"/>
      <c r="X74" s="206">
        <v>37.49</v>
      </c>
      <c r="Z74" s="206">
        <v>237.5</v>
      </c>
      <c r="AA74" s="206">
        <v>450</v>
      </c>
      <c r="AB74" s="206">
        <v>814.77</v>
      </c>
      <c r="AC74" s="206">
        <v>385.23</v>
      </c>
      <c r="AD74" s="205" t="s">
        <v>285</v>
      </c>
      <c r="AE74" s="204" t="s">
        <v>347</v>
      </c>
      <c r="AF74" s="204" t="s">
        <v>287</v>
      </c>
      <c r="AG74" s="204" t="s">
        <v>288</v>
      </c>
      <c r="AH74" s="206">
        <v>79.17</v>
      </c>
      <c r="AI74" s="206">
        <v>33.33</v>
      </c>
      <c r="AJ74" s="206">
        <v>105.93</v>
      </c>
      <c r="AK74" s="206">
        <v>9.5</v>
      </c>
      <c r="AL74" s="206">
        <v>60.69</v>
      </c>
      <c r="AM74" s="206">
        <v>79.14</v>
      </c>
    </row>
    <row r="75" spans="1:41">
      <c r="A75" s="173" t="s">
        <v>212</v>
      </c>
      <c r="B75" s="204">
        <v>8</v>
      </c>
      <c r="C75" s="204" t="s">
        <v>348</v>
      </c>
      <c r="D75" s="204" t="s">
        <v>349</v>
      </c>
      <c r="E75" s="204" t="s">
        <v>315</v>
      </c>
      <c r="F75" s="204" t="s">
        <v>316</v>
      </c>
      <c r="I75" s="205" t="s">
        <v>283</v>
      </c>
      <c r="K75" s="205" t="s">
        <v>311</v>
      </c>
      <c r="L75" s="205" t="s">
        <v>284</v>
      </c>
      <c r="P75" s="206">
        <v>428.84</v>
      </c>
      <c r="Q75" s="206">
        <v>80</v>
      </c>
      <c r="R75" s="206">
        <v>508.84</v>
      </c>
      <c r="T75" s="206">
        <v>40.53</v>
      </c>
      <c r="W75"/>
      <c r="X75" s="206">
        <v>40</v>
      </c>
      <c r="Y75" s="206">
        <v>113.42</v>
      </c>
      <c r="AA75" s="206">
        <v>254.42</v>
      </c>
      <c r="AB75" s="206">
        <v>448.37</v>
      </c>
      <c r="AC75" s="206">
        <v>60.47</v>
      </c>
      <c r="AD75" s="205" t="s">
        <v>285</v>
      </c>
      <c r="AE75" s="204" t="s">
        <v>350</v>
      </c>
      <c r="AF75" s="204" t="s">
        <v>287</v>
      </c>
      <c r="AG75" s="204" t="s">
        <v>288</v>
      </c>
      <c r="AH75" s="206">
        <v>35.74</v>
      </c>
      <c r="AI75" s="206">
        <v>33.33</v>
      </c>
      <c r="AJ75" s="206">
        <v>47.82</v>
      </c>
      <c r="AK75" s="206">
        <v>4.29</v>
      </c>
      <c r="AL75" s="206">
        <v>29.78</v>
      </c>
      <c r="AM75" s="206">
        <v>35.72</v>
      </c>
    </row>
    <row r="76" spans="1:41">
      <c r="A76" s="173" t="s">
        <v>212</v>
      </c>
      <c r="B76" s="204">
        <v>9</v>
      </c>
      <c r="C76" s="204" t="s">
        <v>351</v>
      </c>
      <c r="D76" s="204" t="s">
        <v>352</v>
      </c>
      <c r="E76" s="204" t="s">
        <v>281</v>
      </c>
      <c r="F76" s="204" t="s">
        <v>282</v>
      </c>
      <c r="I76" s="205" t="s">
        <v>353</v>
      </c>
      <c r="L76" s="205" t="s">
        <v>284</v>
      </c>
      <c r="M76" s="206">
        <v>7.0000000000000007E-2</v>
      </c>
      <c r="N76" s="206">
        <v>166.6</v>
      </c>
      <c r="P76" s="206">
        <v>2000</v>
      </c>
      <c r="Q76" s="206">
        <v>500</v>
      </c>
      <c r="R76" s="206">
        <v>2666.67</v>
      </c>
      <c r="T76" s="206">
        <v>189</v>
      </c>
      <c r="W76" s="206">
        <v>49.12</v>
      </c>
      <c r="X76" s="206">
        <v>62.5</v>
      </c>
      <c r="Z76" s="206">
        <v>500</v>
      </c>
      <c r="AA76" s="206">
        <v>937.5</v>
      </c>
      <c r="AB76" s="206">
        <v>1738.12</v>
      </c>
      <c r="AC76" s="206">
        <v>928.55</v>
      </c>
      <c r="AD76" s="205" t="s">
        <v>285</v>
      </c>
      <c r="AE76" s="204" t="s">
        <v>354</v>
      </c>
      <c r="AF76" s="204" t="s">
        <v>296</v>
      </c>
      <c r="AG76" s="204" t="s">
        <v>288</v>
      </c>
      <c r="AH76" s="206">
        <v>166.67</v>
      </c>
      <c r="AI76" s="206">
        <v>33.33</v>
      </c>
      <c r="AJ76" s="206">
        <v>223</v>
      </c>
      <c r="AK76" s="206">
        <v>20</v>
      </c>
      <c r="AL76" s="206">
        <v>138.88999999999999</v>
      </c>
      <c r="AM76" s="206">
        <v>0</v>
      </c>
    </row>
    <row r="77" spans="1:41">
      <c r="A77" s="173" t="s">
        <v>212</v>
      </c>
      <c r="B77" s="204">
        <v>10</v>
      </c>
      <c r="C77" s="204" t="s">
        <v>359</v>
      </c>
      <c r="D77" s="204" t="s">
        <v>360</v>
      </c>
      <c r="E77" s="204" t="s">
        <v>281</v>
      </c>
      <c r="F77" s="204" t="s">
        <v>309</v>
      </c>
      <c r="I77" s="205" t="s">
        <v>346</v>
      </c>
      <c r="K77" s="205" t="s">
        <v>305</v>
      </c>
      <c r="L77" s="205" t="s">
        <v>284</v>
      </c>
      <c r="P77" s="206">
        <v>404.4</v>
      </c>
      <c r="Q77" s="206">
        <v>60</v>
      </c>
      <c r="R77" s="206">
        <v>464.4</v>
      </c>
      <c r="T77" s="206">
        <v>38.22</v>
      </c>
      <c r="W77"/>
      <c r="X77" s="206">
        <v>30</v>
      </c>
      <c r="Y77" s="206">
        <v>144.51</v>
      </c>
      <c r="AA77" s="206">
        <v>232.2</v>
      </c>
      <c r="AB77" s="206">
        <v>444.93</v>
      </c>
      <c r="AC77" s="206">
        <v>19.47</v>
      </c>
      <c r="AD77" s="205" t="s">
        <v>285</v>
      </c>
      <c r="AE77" s="204" t="s">
        <v>361</v>
      </c>
      <c r="AF77" s="204" t="s">
        <v>287</v>
      </c>
      <c r="AG77" s="204" t="s">
        <v>288</v>
      </c>
      <c r="AH77" s="206">
        <v>33.700000000000003</v>
      </c>
      <c r="AI77" s="206">
        <v>33.33</v>
      </c>
      <c r="AJ77" s="206">
        <v>45.09</v>
      </c>
      <c r="AK77" s="206">
        <v>4.04</v>
      </c>
      <c r="AL77" s="206">
        <v>25.84</v>
      </c>
      <c r="AM77" s="206">
        <v>33.69</v>
      </c>
    </row>
    <row r="78" spans="1:41">
      <c r="A78" s="173" t="s">
        <v>213</v>
      </c>
      <c r="B78" s="204">
        <v>1</v>
      </c>
      <c r="C78" s="204" t="s">
        <v>279</v>
      </c>
      <c r="D78" s="204" t="s">
        <v>280</v>
      </c>
      <c r="E78" s="204" t="s">
        <v>281</v>
      </c>
      <c r="F78" s="204" t="s">
        <v>282</v>
      </c>
      <c r="I78" s="205" t="s">
        <v>283</v>
      </c>
      <c r="L78" s="205" t="s">
        <v>284</v>
      </c>
      <c r="M78" s="206">
        <v>7.0000000000000007E-2</v>
      </c>
      <c r="N78" s="206">
        <v>166.6</v>
      </c>
      <c r="O78" s="206">
        <v>62.5</v>
      </c>
      <c r="P78" s="206">
        <v>2000</v>
      </c>
      <c r="Q78" s="206">
        <v>500</v>
      </c>
      <c r="R78" s="206">
        <v>2729.17</v>
      </c>
      <c r="T78" s="206">
        <v>189</v>
      </c>
      <c r="W78" s="206">
        <v>36.58</v>
      </c>
      <c r="X78" s="206">
        <v>62.5</v>
      </c>
      <c r="Z78" s="206">
        <v>437.5</v>
      </c>
      <c r="AA78" s="206">
        <v>937.5</v>
      </c>
      <c r="AB78" s="206">
        <v>1663.08</v>
      </c>
      <c r="AC78" s="206">
        <v>1066.0899999999999</v>
      </c>
      <c r="AD78" s="205" t="s">
        <v>285</v>
      </c>
      <c r="AE78" s="204" t="s">
        <v>286</v>
      </c>
      <c r="AF78" s="204" t="s">
        <v>287</v>
      </c>
      <c r="AG78" s="204" t="s">
        <v>288</v>
      </c>
      <c r="AH78" s="206">
        <v>166.67</v>
      </c>
      <c r="AI78" s="206">
        <v>33.33</v>
      </c>
      <c r="AJ78" s="206">
        <v>223</v>
      </c>
      <c r="AK78" s="206">
        <v>20</v>
      </c>
      <c r="AL78" s="206">
        <v>138.88999999999999</v>
      </c>
      <c r="AM78" s="206">
        <v>0</v>
      </c>
      <c r="AO78" s="204" t="s">
        <v>289</v>
      </c>
    </row>
    <row r="79" spans="1:41">
      <c r="A79" s="173" t="s">
        <v>213</v>
      </c>
      <c r="B79" s="204">
        <v>2</v>
      </c>
      <c r="C79" s="204" t="s">
        <v>290</v>
      </c>
      <c r="D79" s="204" t="s">
        <v>291</v>
      </c>
      <c r="E79" s="204" t="s">
        <v>292</v>
      </c>
      <c r="F79" s="204" t="s">
        <v>293</v>
      </c>
      <c r="I79" s="205" t="s">
        <v>294</v>
      </c>
      <c r="L79" s="205" t="s">
        <v>284</v>
      </c>
      <c r="P79" s="206">
        <v>1800</v>
      </c>
      <c r="Q79" s="206">
        <v>400</v>
      </c>
      <c r="R79" s="206">
        <v>2200</v>
      </c>
      <c r="T79" s="206">
        <v>170.1</v>
      </c>
      <c r="V79" s="206">
        <v>707.81</v>
      </c>
      <c r="W79" s="206">
        <v>31.15</v>
      </c>
      <c r="X79" s="206">
        <v>50</v>
      </c>
      <c r="Y79" s="206">
        <v>107.27</v>
      </c>
      <c r="Z79" s="206">
        <v>400</v>
      </c>
      <c r="AA79" s="206">
        <v>472.09</v>
      </c>
      <c r="AB79" s="206">
        <v>1938.42</v>
      </c>
      <c r="AC79" s="206">
        <v>261.58</v>
      </c>
      <c r="AD79" s="205" t="s">
        <v>285</v>
      </c>
      <c r="AE79" s="204" t="s">
        <v>295</v>
      </c>
      <c r="AF79" s="204" t="s">
        <v>296</v>
      </c>
      <c r="AG79" s="204" t="s">
        <v>288</v>
      </c>
      <c r="AH79" s="206">
        <v>150</v>
      </c>
      <c r="AI79" s="206">
        <v>33.33</v>
      </c>
      <c r="AJ79" s="206">
        <v>200.7</v>
      </c>
      <c r="AK79" s="206">
        <v>18</v>
      </c>
      <c r="AL79" s="206">
        <v>100</v>
      </c>
      <c r="AM79" s="206">
        <v>149.94</v>
      </c>
    </row>
    <row r="80" spans="1:41">
      <c r="A80" s="173" t="s">
        <v>213</v>
      </c>
      <c r="B80" s="204">
        <v>3</v>
      </c>
      <c r="C80" s="204" t="s">
        <v>301</v>
      </c>
      <c r="D80" s="204" t="s">
        <v>302</v>
      </c>
      <c r="E80" s="204" t="s">
        <v>281</v>
      </c>
      <c r="F80" s="204" t="s">
        <v>303</v>
      </c>
      <c r="I80" s="205" t="s">
        <v>304</v>
      </c>
      <c r="K80" s="205" t="s">
        <v>305</v>
      </c>
      <c r="L80" s="205" t="s">
        <v>284</v>
      </c>
      <c r="O80" s="206">
        <v>10.47</v>
      </c>
      <c r="P80" s="206">
        <v>414.11</v>
      </c>
      <c r="Q80" s="206">
        <v>100</v>
      </c>
      <c r="R80" s="206">
        <v>524.58000000000004</v>
      </c>
      <c r="T80" s="206">
        <v>39.130000000000003</v>
      </c>
      <c r="V80" s="206">
        <v>104.41</v>
      </c>
      <c r="W80"/>
      <c r="X80" s="206">
        <v>52.09</v>
      </c>
      <c r="Y80" s="206">
        <v>56.21</v>
      </c>
      <c r="Z80" s="206">
        <v>51.76</v>
      </c>
      <c r="AA80" s="206">
        <v>192.8</v>
      </c>
      <c r="AB80" s="206">
        <v>496.4</v>
      </c>
      <c r="AC80" s="206">
        <v>28.18</v>
      </c>
      <c r="AD80" s="205" t="s">
        <v>285</v>
      </c>
      <c r="AE80" s="204" t="s">
        <v>306</v>
      </c>
      <c r="AF80" s="204" t="s">
        <v>287</v>
      </c>
      <c r="AG80" s="204" t="s">
        <v>288</v>
      </c>
      <c r="AH80" s="206">
        <v>34.51</v>
      </c>
      <c r="AI80" s="206">
        <v>33.33</v>
      </c>
      <c r="AJ80" s="206">
        <v>46.17</v>
      </c>
      <c r="AK80" s="206">
        <v>4.1399999999999997</v>
      </c>
      <c r="AL80" s="206">
        <v>26.46</v>
      </c>
      <c r="AM80" s="206">
        <v>34.5</v>
      </c>
    </row>
    <row r="81" spans="1:41">
      <c r="A81" s="173" t="s">
        <v>213</v>
      </c>
      <c r="B81" s="204">
        <v>4</v>
      </c>
      <c r="C81" s="204" t="s">
        <v>307</v>
      </c>
      <c r="D81" s="204" t="s">
        <v>308</v>
      </c>
      <c r="E81" s="204" t="s">
        <v>281</v>
      </c>
      <c r="F81" s="204" t="s">
        <v>309</v>
      </c>
      <c r="I81" s="205" t="s">
        <v>310</v>
      </c>
      <c r="K81" s="205" t="s">
        <v>311</v>
      </c>
      <c r="L81" s="205" t="s">
        <v>284</v>
      </c>
      <c r="N81" s="206">
        <v>33.69</v>
      </c>
      <c r="P81" s="206">
        <v>404.4</v>
      </c>
      <c r="R81" s="206">
        <v>438.09</v>
      </c>
      <c r="T81" s="206">
        <v>38.22</v>
      </c>
      <c r="W81"/>
      <c r="Y81" s="206">
        <v>38.67</v>
      </c>
      <c r="AA81" s="206">
        <v>202.2</v>
      </c>
      <c r="AB81" s="206">
        <v>279.08999999999997</v>
      </c>
      <c r="AC81" s="206">
        <v>159</v>
      </c>
      <c r="AD81" s="205" t="s">
        <v>285</v>
      </c>
      <c r="AE81" s="204" t="s">
        <v>312</v>
      </c>
      <c r="AF81" s="204" t="s">
        <v>287</v>
      </c>
      <c r="AG81" s="204" t="s">
        <v>288</v>
      </c>
      <c r="AH81" s="206">
        <v>33.700000000000003</v>
      </c>
      <c r="AI81" s="206">
        <v>33.33</v>
      </c>
      <c r="AJ81" s="206">
        <v>45.09</v>
      </c>
      <c r="AK81" s="206">
        <v>4.04</v>
      </c>
      <c r="AL81" s="206">
        <v>22.47</v>
      </c>
      <c r="AM81" s="206">
        <v>0</v>
      </c>
    </row>
    <row r="82" spans="1:41">
      <c r="A82" s="173" t="s">
        <v>213</v>
      </c>
      <c r="B82" s="204">
        <v>5</v>
      </c>
      <c r="C82" s="204" t="s">
        <v>313</v>
      </c>
      <c r="D82" s="204" t="s">
        <v>314</v>
      </c>
      <c r="E82" s="204" t="s">
        <v>315</v>
      </c>
      <c r="F82" s="204" t="s">
        <v>316</v>
      </c>
      <c r="I82" s="205" t="s">
        <v>283</v>
      </c>
      <c r="K82" s="205" t="s">
        <v>311</v>
      </c>
      <c r="L82" s="205" t="s">
        <v>284</v>
      </c>
      <c r="O82" s="206">
        <v>40</v>
      </c>
      <c r="P82" s="206">
        <v>426.34</v>
      </c>
      <c r="Q82" s="206">
        <v>80</v>
      </c>
      <c r="R82" s="206">
        <v>546.34</v>
      </c>
      <c r="S82" s="206">
        <v>14.54</v>
      </c>
      <c r="T82" s="206">
        <v>40.29</v>
      </c>
      <c r="W82"/>
      <c r="Y82" s="206">
        <v>72.84</v>
      </c>
      <c r="AA82" s="206">
        <v>253.17</v>
      </c>
      <c r="AB82" s="206">
        <v>380.84</v>
      </c>
      <c r="AC82" s="206">
        <v>165.5</v>
      </c>
      <c r="AD82" s="205" t="s">
        <v>285</v>
      </c>
      <c r="AE82" s="204" t="s">
        <v>317</v>
      </c>
      <c r="AF82" s="204" t="s">
        <v>287</v>
      </c>
      <c r="AG82" s="204" t="s">
        <v>288</v>
      </c>
      <c r="AH82" s="206">
        <v>35.53</v>
      </c>
      <c r="AI82" s="206">
        <v>33.33</v>
      </c>
      <c r="AJ82" s="206">
        <v>47.54</v>
      </c>
      <c r="AK82" s="206">
        <v>4.26</v>
      </c>
      <c r="AL82" s="206">
        <v>29.61</v>
      </c>
      <c r="AM82" s="206">
        <v>35.51</v>
      </c>
    </row>
    <row r="83" spans="1:41">
      <c r="A83" s="173" t="s">
        <v>213</v>
      </c>
      <c r="B83" s="204">
        <v>6</v>
      </c>
      <c r="C83" s="204" t="s">
        <v>330</v>
      </c>
      <c r="D83" s="204" t="s">
        <v>331</v>
      </c>
      <c r="E83" s="204" t="s">
        <v>325</v>
      </c>
      <c r="F83" s="204" t="s">
        <v>326</v>
      </c>
      <c r="I83" s="205" t="s">
        <v>332</v>
      </c>
      <c r="K83" s="205" t="s">
        <v>333</v>
      </c>
      <c r="L83" s="205" t="s">
        <v>284</v>
      </c>
      <c r="M83" s="206">
        <v>0.03</v>
      </c>
      <c r="N83" s="206">
        <v>74.97</v>
      </c>
      <c r="P83" s="206">
        <v>900</v>
      </c>
      <c r="Q83" s="206">
        <v>300</v>
      </c>
      <c r="R83" s="206">
        <v>1275</v>
      </c>
      <c r="T83" s="206">
        <v>85.05</v>
      </c>
      <c r="V83" s="206">
        <v>475.29</v>
      </c>
      <c r="W83"/>
      <c r="X83" s="206">
        <v>37.5</v>
      </c>
      <c r="Z83" s="206">
        <v>202.79</v>
      </c>
      <c r="AA83" s="206">
        <v>359.71</v>
      </c>
      <c r="AB83" s="206">
        <v>1160.3399999999999</v>
      </c>
      <c r="AC83" s="206">
        <v>114.66</v>
      </c>
      <c r="AD83" s="205" t="s">
        <v>285</v>
      </c>
      <c r="AE83" s="204" t="s">
        <v>334</v>
      </c>
      <c r="AF83" s="204" t="s">
        <v>287</v>
      </c>
      <c r="AG83" s="204" t="s">
        <v>288</v>
      </c>
      <c r="AH83" s="206">
        <v>75</v>
      </c>
      <c r="AI83" s="206">
        <v>33.33</v>
      </c>
      <c r="AJ83" s="206">
        <v>100.35</v>
      </c>
      <c r="AK83" s="206">
        <v>9</v>
      </c>
      <c r="AL83" s="206">
        <v>50</v>
      </c>
      <c r="AM83" s="206">
        <v>0</v>
      </c>
    </row>
    <row r="84" spans="1:41">
      <c r="A84" s="173" t="s">
        <v>213</v>
      </c>
      <c r="B84" s="204">
        <v>7</v>
      </c>
      <c r="C84" s="204" t="s">
        <v>344</v>
      </c>
      <c r="D84" s="204" t="s">
        <v>345</v>
      </c>
      <c r="E84" s="204" t="s">
        <v>325</v>
      </c>
      <c r="F84" s="204" t="s">
        <v>326</v>
      </c>
      <c r="I84" s="205" t="s">
        <v>346</v>
      </c>
      <c r="L84" s="205" t="s">
        <v>284</v>
      </c>
      <c r="O84" s="206">
        <v>37.5</v>
      </c>
      <c r="P84" s="206">
        <v>950</v>
      </c>
      <c r="Q84" s="206">
        <v>250</v>
      </c>
      <c r="R84" s="206">
        <v>1237.5</v>
      </c>
      <c r="T84" s="206">
        <v>93.32</v>
      </c>
      <c r="W84"/>
      <c r="X84" s="206">
        <v>31.25</v>
      </c>
      <c r="Z84" s="206">
        <v>202.7</v>
      </c>
      <c r="AA84" s="206">
        <v>450</v>
      </c>
      <c r="AB84" s="206">
        <v>777.27</v>
      </c>
      <c r="AC84" s="206">
        <v>460.23</v>
      </c>
      <c r="AD84" s="205" t="s">
        <v>285</v>
      </c>
      <c r="AE84" s="204" t="s">
        <v>347</v>
      </c>
      <c r="AF84" s="204" t="s">
        <v>287</v>
      </c>
      <c r="AG84" s="204" t="s">
        <v>288</v>
      </c>
      <c r="AH84" s="206">
        <v>82.29</v>
      </c>
      <c r="AI84" s="206">
        <v>33.33</v>
      </c>
      <c r="AJ84" s="206">
        <v>110.11</v>
      </c>
      <c r="AK84" s="206">
        <v>9.8800000000000008</v>
      </c>
      <c r="AL84" s="206">
        <v>63.09</v>
      </c>
      <c r="AM84" s="206">
        <v>82.26</v>
      </c>
    </row>
    <row r="85" spans="1:41">
      <c r="A85" s="173" t="s">
        <v>213</v>
      </c>
      <c r="B85" s="204">
        <v>8</v>
      </c>
      <c r="C85" s="204" t="s">
        <v>348</v>
      </c>
      <c r="D85" s="204" t="s">
        <v>349</v>
      </c>
      <c r="E85" s="204" t="s">
        <v>315</v>
      </c>
      <c r="F85" s="204" t="s">
        <v>316</v>
      </c>
      <c r="I85" s="205" t="s">
        <v>283</v>
      </c>
      <c r="K85" s="205" t="s">
        <v>311</v>
      </c>
      <c r="L85" s="205" t="s">
        <v>284</v>
      </c>
      <c r="O85" s="206">
        <v>40</v>
      </c>
      <c r="P85" s="206">
        <v>428.84</v>
      </c>
      <c r="Q85" s="206">
        <v>80</v>
      </c>
      <c r="R85" s="206">
        <v>548.84</v>
      </c>
      <c r="T85" s="206">
        <v>40.53</v>
      </c>
      <c r="W85"/>
      <c r="Y85" s="206">
        <v>113.42</v>
      </c>
      <c r="AA85" s="206">
        <v>254.42</v>
      </c>
      <c r="AB85" s="206">
        <v>408.37</v>
      </c>
      <c r="AC85" s="206">
        <v>140.47</v>
      </c>
      <c r="AD85" s="205" t="s">
        <v>285</v>
      </c>
      <c r="AE85" s="204" t="s">
        <v>350</v>
      </c>
      <c r="AF85" s="204" t="s">
        <v>287</v>
      </c>
      <c r="AG85" s="204" t="s">
        <v>288</v>
      </c>
      <c r="AH85" s="206">
        <v>35.74</v>
      </c>
      <c r="AI85" s="206">
        <v>33.33</v>
      </c>
      <c r="AJ85" s="206">
        <v>47.82</v>
      </c>
      <c r="AK85" s="206">
        <v>4.29</v>
      </c>
      <c r="AL85" s="206">
        <v>29.78</v>
      </c>
      <c r="AM85" s="206">
        <v>35.72</v>
      </c>
    </row>
    <row r="86" spans="1:41">
      <c r="A86" s="173" t="s">
        <v>213</v>
      </c>
      <c r="B86" s="204">
        <v>9</v>
      </c>
      <c r="C86" s="204" t="s">
        <v>351</v>
      </c>
      <c r="D86" s="204" t="s">
        <v>352</v>
      </c>
      <c r="E86" s="204" t="s">
        <v>281</v>
      </c>
      <c r="F86" s="204" t="s">
        <v>282</v>
      </c>
      <c r="I86" s="205" t="s">
        <v>353</v>
      </c>
      <c r="L86" s="205" t="s">
        <v>284</v>
      </c>
      <c r="M86" s="206">
        <v>7.0000000000000007E-2</v>
      </c>
      <c r="N86" s="206">
        <v>166.6</v>
      </c>
      <c r="O86" s="206">
        <v>62.5</v>
      </c>
      <c r="P86" s="206">
        <v>2000</v>
      </c>
      <c r="Q86" s="206">
        <v>500</v>
      </c>
      <c r="R86" s="206">
        <v>2729.17</v>
      </c>
      <c r="T86" s="206">
        <v>189</v>
      </c>
      <c r="W86" s="206">
        <v>49.12</v>
      </c>
      <c r="X86" s="206">
        <v>62.5</v>
      </c>
      <c r="Z86" s="206">
        <v>437.5</v>
      </c>
      <c r="AA86" s="206">
        <v>937.5</v>
      </c>
      <c r="AB86" s="206">
        <v>1675.62</v>
      </c>
      <c r="AC86" s="206">
        <v>1053.55</v>
      </c>
      <c r="AD86" s="205" t="s">
        <v>285</v>
      </c>
      <c r="AE86" s="204" t="s">
        <v>354</v>
      </c>
      <c r="AF86" s="204" t="s">
        <v>296</v>
      </c>
      <c r="AG86" s="204" t="s">
        <v>288</v>
      </c>
      <c r="AH86" s="206">
        <v>166.67</v>
      </c>
      <c r="AI86" s="206">
        <v>33.33</v>
      </c>
      <c r="AJ86" s="206">
        <v>223</v>
      </c>
      <c r="AK86" s="206">
        <v>20</v>
      </c>
      <c r="AL86" s="206">
        <v>138.88999999999999</v>
      </c>
      <c r="AM86" s="206">
        <v>0</v>
      </c>
    </row>
    <row r="87" spans="1:41">
      <c r="A87" s="173" t="s">
        <v>213</v>
      </c>
      <c r="B87" s="204">
        <v>10</v>
      </c>
      <c r="C87" s="204" t="s">
        <v>359</v>
      </c>
      <c r="D87" s="204" t="s">
        <v>360</v>
      </c>
      <c r="E87" s="204" t="s">
        <v>281</v>
      </c>
      <c r="F87" s="204" t="s">
        <v>309</v>
      </c>
      <c r="I87" s="205" t="s">
        <v>346</v>
      </c>
      <c r="K87" s="205" t="s">
        <v>305</v>
      </c>
      <c r="L87" s="205" t="s">
        <v>284</v>
      </c>
      <c r="O87" s="206">
        <v>30</v>
      </c>
      <c r="P87" s="206">
        <v>404.4</v>
      </c>
      <c r="Q87" s="206">
        <v>60</v>
      </c>
      <c r="R87" s="206">
        <v>494.4</v>
      </c>
      <c r="T87" s="206">
        <v>38.22</v>
      </c>
      <c r="W87"/>
      <c r="Y87" s="206">
        <v>136.58000000000001</v>
      </c>
      <c r="AA87" s="206">
        <v>232.2</v>
      </c>
      <c r="AB87" s="206">
        <v>407</v>
      </c>
      <c r="AC87" s="206">
        <v>87.4</v>
      </c>
      <c r="AD87" s="205" t="s">
        <v>285</v>
      </c>
      <c r="AE87" s="204" t="s">
        <v>361</v>
      </c>
      <c r="AF87" s="204" t="s">
        <v>287</v>
      </c>
      <c r="AG87" s="204" t="s">
        <v>288</v>
      </c>
      <c r="AH87" s="206">
        <v>33.700000000000003</v>
      </c>
      <c r="AI87" s="206">
        <v>33.33</v>
      </c>
      <c r="AJ87" s="206">
        <v>45.09</v>
      </c>
      <c r="AK87" s="206">
        <v>4.04</v>
      </c>
      <c r="AL87" s="206">
        <v>25.84</v>
      </c>
      <c r="AM87" s="206">
        <v>33.69</v>
      </c>
    </row>
    <row r="88" spans="1:41">
      <c r="A88" s="173" t="s">
        <v>214</v>
      </c>
      <c r="B88" s="204">
        <v>1</v>
      </c>
      <c r="C88" s="204" t="s">
        <v>279</v>
      </c>
      <c r="D88" s="204" t="s">
        <v>280</v>
      </c>
      <c r="E88" s="204" t="s">
        <v>281</v>
      </c>
      <c r="F88" s="204" t="s">
        <v>282</v>
      </c>
      <c r="I88" s="205" t="s">
        <v>283</v>
      </c>
      <c r="L88" s="205" t="s">
        <v>284</v>
      </c>
      <c r="M88" s="206">
        <v>7.0000000000000007E-2</v>
      </c>
      <c r="N88" s="206">
        <v>166.6</v>
      </c>
      <c r="P88" s="206">
        <v>2000</v>
      </c>
      <c r="Q88" s="206">
        <v>500</v>
      </c>
      <c r="R88" s="206">
        <v>2666.67</v>
      </c>
      <c r="T88" s="206">
        <v>189</v>
      </c>
      <c r="W88" s="206">
        <v>36.58</v>
      </c>
      <c r="Z88" s="206">
        <v>500</v>
      </c>
      <c r="AA88" s="206">
        <v>1000</v>
      </c>
      <c r="AB88" s="206">
        <v>1725.58</v>
      </c>
      <c r="AC88" s="206">
        <v>941.09</v>
      </c>
      <c r="AD88" s="205" t="s">
        <v>285</v>
      </c>
      <c r="AE88" s="204" t="s">
        <v>286</v>
      </c>
      <c r="AF88" s="204" t="s">
        <v>287</v>
      </c>
      <c r="AG88" s="204" t="s">
        <v>288</v>
      </c>
      <c r="AH88" s="206">
        <v>166.67</v>
      </c>
      <c r="AI88" s="206">
        <v>33.33</v>
      </c>
      <c r="AJ88" s="206">
        <v>223</v>
      </c>
      <c r="AK88" s="206">
        <v>20</v>
      </c>
      <c r="AL88" s="206">
        <v>138.88999999999999</v>
      </c>
      <c r="AM88" s="206">
        <v>0</v>
      </c>
      <c r="AO88" s="204" t="s">
        <v>289</v>
      </c>
    </row>
    <row r="89" spans="1:41">
      <c r="A89" s="173" t="s">
        <v>214</v>
      </c>
      <c r="B89" s="204">
        <v>2</v>
      </c>
      <c r="C89" s="204" t="s">
        <v>290</v>
      </c>
      <c r="D89" s="204" t="s">
        <v>291</v>
      </c>
      <c r="E89" s="204" t="s">
        <v>292</v>
      </c>
      <c r="F89" s="204" t="s">
        <v>293</v>
      </c>
      <c r="I89" s="205" t="s">
        <v>294</v>
      </c>
      <c r="L89" s="205" t="s">
        <v>284</v>
      </c>
      <c r="P89" s="206">
        <v>1800</v>
      </c>
      <c r="Q89" s="206">
        <v>400</v>
      </c>
      <c r="R89" s="206">
        <v>2200</v>
      </c>
      <c r="T89" s="206">
        <v>170.1</v>
      </c>
      <c r="V89" s="206">
        <v>707.81</v>
      </c>
      <c r="W89" s="206">
        <v>31.15</v>
      </c>
      <c r="Y89" s="206">
        <v>102.45</v>
      </c>
      <c r="Z89" s="206">
        <v>450</v>
      </c>
      <c r="AA89" s="206">
        <v>522.09</v>
      </c>
      <c r="AB89" s="206">
        <v>1983.6</v>
      </c>
      <c r="AC89" s="206">
        <v>216.4</v>
      </c>
      <c r="AD89" s="205" t="s">
        <v>285</v>
      </c>
      <c r="AE89" s="204" t="s">
        <v>295</v>
      </c>
      <c r="AF89" s="204" t="s">
        <v>296</v>
      </c>
      <c r="AG89" s="204" t="s">
        <v>288</v>
      </c>
      <c r="AH89" s="206">
        <v>150</v>
      </c>
      <c r="AI89" s="206">
        <v>33.33</v>
      </c>
      <c r="AJ89" s="206">
        <v>200.7</v>
      </c>
      <c r="AK89" s="206">
        <v>18</v>
      </c>
      <c r="AL89" s="206">
        <v>100</v>
      </c>
      <c r="AM89" s="206">
        <v>149.94</v>
      </c>
    </row>
    <row r="90" spans="1:41">
      <c r="A90" s="173" t="s">
        <v>214</v>
      </c>
      <c r="B90" s="204">
        <v>3</v>
      </c>
      <c r="C90" s="204" t="s">
        <v>301</v>
      </c>
      <c r="D90" s="204" t="s">
        <v>302</v>
      </c>
      <c r="E90" s="204" t="s">
        <v>281</v>
      </c>
      <c r="F90" s="204" t="s">
        <v>303</v>
      </c>
      <c r="I90" s="205" t="s">
        <v>304</v>
      </c>
      <c r="K90" s="205" t="s">
        <v>305</v>
      </c>
      <c r="L90" s="205" t="s">
        <v>284</v>
      </c>
      <c r="P90" s="206">
        <v>414.11</v>
      </c>
      <c r="Q90" s="206">
        <v>100</v>
      </c>
      <c r="R90" s="206">
        <v>514.11</v>
      </c>
      <c r="T90" s="206">
        <v>39.130000000000003</v>
      </c>
      <c r="V90" s="206">
        <v>104.41</v>
      </c>
      <c r="W90"/>
      <c r="Y90" s="206">
        <v>56.81</v>
      </c>
      <c r="Z90" s="206">
        <v>103.52</v>
      </c>
      <c r="AA90" s="206">
        <v>205.3</v>
      </c>
      <c r="AB90" s="206">
        <v>509.17</v>
      </c>
      <c r="AC90" s="206">
        <v>4.9400000000000004</v>
      </c>
      <c r="AD90" s="205" t="s">
        <v>285</v>
      </c>
      <c r="AE90" s="204" t="s">
        <v>306</v>
      </c>
      <c r="AF90" s="204" t="s">
        <v>287</v>
      </c>
      <c r="AG90" s="204" t="s">
        <v>288</v>
      </c>
      <c r="AH90" s="206">
        <v>34.51</v>
      </c>
      <c r="AI90" s="206">
        <v>33.33</v>
      </c>
      <c r="AJ90" s="206">
        <v>46.17</v>
      </c>
      <c r="AK90" s="206">
        <v>4.1399999999999997</v>
      </c>
      <c r="AL90" s="206">
        <v>26.46</v>
      </c>
      <c r="AM90" s="206">
        <v>34.5</v>
      </c>
    </row>
    <row r="91" spans="1:41">
      <c r="A91" s="173" t="s">
        <v>214</v>
      </c>
      <c r="B91" s="204">
        <v>4</v>
      </c>
      <c r="C91" s="204" t="s">
        <v>307</v>
      </c>
      <c r="D91" s="204" t="s">
        <v>308</v>
      </c>
      <c r="E91" s="204" t="s">
        <v>281</v>
      </c>
      <c r="F91" s="204" t="s">
        <v>309</v>
      </c>
      <c r="I91" s="205" t="s">
        <v>310</v>
      </c>
      <c r="K91" s="205" t="s">
        <v>311</v>
      </c>
      <c r="L91" s="205" t="s">
        <v>284</v>
      </c>
      <c r="N91" s="206">
        <v>33.69</v>
      </c>
      <c r="P91" s="206">
        <v>404.4</v>
      </c>
      <c r="R91" s="206">
        <v>438.09</v>
      </c>
      <c r="T91" s="206">
        <v>38.22</v>
      </c>
      <c r="W91"/>
      <c r="Y91" s="206">
        <v>38.67</v>
      </c>
      <c r="AA91" s="206">
        <v>202.2</v>
      </c>
      <c r="AB91" s="206">
        <v>279.08999999999997</v>
      </c>
      <c r="AC91" s="206">
        <v>159</v>
      </c>
      <c r="AD91" s="205" t="s">
        <v>285</v>
      </c>
      <c r="AE91" s="204" t="s">
        <v>312</v>
      </c>
      <c r="AF91" s="204" t="s">
        <v>287</v>
      </c>
      <c r="AG91" s="204" t="s">
        <v>288</v>
      </c>
      <c r="AH91" s="206">
        <v>33.700000000000003</v>
      </c>
      <c r="AI91" s="206">
        <v>33.33</v>
      </c>
      <c r="AJ91" s="206">
        <v>45.09</v>
      </c>
      <c r="AK91" s="206">
        <v>4.04</v>
      </c>
      <c r="AL91" s="206">
        <v>22.47</v>
      </c>
      <c r="AM91" s="206">
        <v>0</v>
      </c>
    </row>
    <row r="92" spans="1:41">
      <c r="A92" s="173" t="s">
        <v>214</v>
      </c>
      <c r="B92" s="204">
        <v>5</v>
      </c>
      <c r="C92" s="204" t="s">
        <v>313</v>
      </c>
      <c r="D92" s="204" t="s">
        <v>314</v>
      </c>
      <c r="E92" s="204" t="s">
        <v>315</v>
      </c>
      <c r="F92" s="204" t="s">
        <v>316</v>
      </c>
      <c r="I92" s="205" t="s">
        <v>283</v>
      </c>
      <c r="K92" s="205" t="s">
        <v>311</v>
      </c>
      <c r="L92" s="205" t="s">
        <v>284</v>
      </c>
      <c r="P92" s="206">
        <v>426.34</v>
      </c>
      <c r="Q92" s="206">
        <v>80</v>
      </c>
      <c r="R92" s="206">
        <v>506.34</v>
      </c>
      <c r="S92" s="206">
        <v>14.54</v>
      </c>
      <c r="T92" s="206">
        <v>40.29</v>
      </c>
      <c r="W92"/>
      <c r="Y92" s="206">
        <v>72.36</v>
      </c>
      <c r="AA92" s="206">
        <v>253.17</v>
      </c>
      <c r="AB92" s="206">
        <v>380.36</v>
      </c>
      <c r="AC92" s="206">
        <v>125.98</v>
      </c>
      <c r="AD92" s="205" t="s">
        <v>285</v>
      </c>
      <c r="AE92" s="204" t="s">
        <v>317</v>
      </c>
      <c r="AF92" s="204" t="s">
        <v>287</v>
      </c>
      <c r="AG92" s="204" t="s">
        <v>288</v>
      </c>
      <c r="AH92" s="206">
        <v>35.53</v>
      </c>
      <c r="AI92" s="206">
        <v>33.33</v>
      </c>
      <c r="AJ92" s="206">
        <v>47.54</v>
      </c>
      <c r="AK92" s="206">
        <v>4.26</v>
      </c>
      <c r="AL92" s="206">
        <v>29.61</v>
      </c>
      <c r="AM92" s="206">
        <v>35.51</v>
      </c>
    </row>
    <row r="93" spans="1:41">
      <c r="A93" s="173" t="s">
        <v>214</v>
      </c>
      <c r="B93" s="204">
        <v>6</v>
      </c>
      <c r="C93" s="204" t="s">
        <v>330</v>
      </c>
      <c r="D93" s="204" t="s">
        <v>331</v>
      </c>
      <c r="E93" s="204" t="s">
        <v>325</v>
      </c>
      <c r="F93" s="204" t="s">
        <v>326</v>
      </c>
      <c r="I93" s="205" t="s">
        <v>332</v>
      </c>
      <c r="K93" s="205" t="s">
        <v>333</v>
      </c>
      <c r="L93" s="205" t="s">
        <v>284</v>
      </c>
      <c r="M93" s="206">
        <v>0.03</v>
      </c>
      <c r="N93" s="206">
        <v>74.97</v>
      </c>
      <c r="P93" s="206">
        <v>900</v>
      </c>
      <c r="Q93" s="206">
        <v>300</v>
      </c>
      <c r="R93" s="206">
        <v>1275</v>
      </c>
      <c r="T93" s="206">
        <v>85.05</v>
      </c>
      <c r="V93" s="206">
        <v>475.29</v>
      </c>
      <c r="W93"/>
      <c r="Z93" s="206">
        <v>225</v>
      </c>
      <c r="AA93" s="206">
        <v>397.21</v>
      </c>
      <c r="AB93" s="206">
        <v>1182.55</v>
      </c>
      <c r="AC93" s="206">
        <v>92.45</v>
      </c>
      <c r="AD93" s="205" t="s">
        <v>285</v>
      </c>
      <c r="AE93" s="204" t="s">
        <v>334</v>
      </c>
      <c r="AF93" s="204" t="s">
        <v>287</v>
      </c>
      <c r="AG93" s="204" t="s">
        <v>288</v>
      </c>
      <c r="AH93" s="206">
        <v>75</v>
      </c>
      <c r="AI93" s="206">
        <v>33.33</v>
      </c>
      <c r="AJ93" s="206">
        <v>100.35</v>
      </c>
      <c r="AK93" s="206">
        <v>9</v>
      </c>
      <c r="AL93" s="206">
        <v>50</v>
      </c>
      <c r="AM93" s="206">
        <v>0</v>
      </c>
    </row>
    <row r="94" spans="1:41">
      <c r="A94" s="173" t="s">
        <v>214</v>
      </c>
      <c r="B94" s="204">
        <v>7</v>
      </c>
      <c r="C94" s="204" t="s">
        <v>344</v>
      </c>
      <c r="D94" s="204" t="s">
        <v>345</v>
      </c>
      <c r="E94" s="204" t="s">
        <v>325</v>
      </c>
      <c r="F94" s="204" t="s">
        <v>326</v>
      </c>
      <c r="I94" s="205" t="s">
        <v>346</v>
      </c>
      <c r="L94" s="205" t="s">
        <v>284</v>
      </c>
      <c r="P94" s="206">
        <v>950</v>
      </c>
      <c r="Q94" s="206">
        <v>250</v>
      </c>
      <c r="R94" s="206">
        <v>1200</v>
      </c>
      <c r="T94" s="206">
        <v>89.78</v>
      </c>
      <c r="W94"/>
      <c r="Z94" s="206">
        <v>237.5</v>
      </c>
      <c r="AA94" s="206">
        <v>481.25</v>
      </c>
      <c r="AB94" s="206">
        <v>808.53</v>
      </c>
      <c r="AC94" s="206">
        <v>391.47</v>
      </c>
      <c r="AD94" s="205" t="s">
        <v>285</v>
      </c>
      <c r="AE94" s="204" t="s">
        <v>347</v>
      </c>
      <c r="AF94" s="204" t="s">
        <v>287</v>
      </c>
      <c r="AG94" s="204" t="s">
        <v>288</v>
      </c>
      <c r="AH94" s="206">
        <v>79.17</v>
      </c>
      <c r="AI94" s="206">
        <v>33.33</v>
      </c>
      <c r="AJ94" s="206">
        <v>105.93</v>
      </c>
      <c r="AK94" s="206">
        <v>9.5</v>
      </c>
      <c r="AL94" s="206">
        <v>60.69</v>
      </c>
      <c r="AM94" s="206">
        <v>79.14</v>
      </c>
    </row>
    <row r="95" spans="1:41">
      <c r="A95" s="173" t="s">
        <v>214</v>
      </c>
      <c r="B95" s="204">
        <v>8</v>
      </c>
      <c r="C95" s="204" t="s">
        <v>348</v>
      </c>
      <c r="D95" s="204" t="s">
        <v>349</v>
      </c>
      <c r="E95" s="204" t="s">
        <v>315</v>
      </c>
      <c r="F95" s="204" t="s">
        <v>316</v>
      </c>
      <c r="I95" s="205" t="s">
        <v>283</v>
      </c>
      <c r="K95" s="205" t="s">
        <v>311</v>
      </c>
      <c r="L95" s="205" t="s">
        <v>284</v>
      </c>
      <c r="P95" s="206">
        <v>428.84</v>
      </c>
      <c r="Q95" s="206">
        <v>80</v>
      </c>
      <c r="R95" s="206">
        <v>508.84</v>
      </c>
      <c r="T95" s="206">
        <v>40.53</v>
      </c>
      <c r="W95"/>
      <c r="Y95" s="206">
        <v>113.42</v>
      </c>
      <c r="AA95" s="206">
        <v>254.42</v>
      </c>
      <c r="AB95" s="206">
        <v>408.37</v>
      </c>
      <c r="AC95" s="206">
        <v>100.47</v>
      </c>
      <c r="AD95" s="205" t="s">
        <v>285</v>
      </c>
      <c r="AE95" s="204" t="s">
        <v>350</v>
      </c>
      <c r="AF95" s="204" t="s">
        <v>287</v>
      </c>
      <c r="AG95" s="204" t="s">
        <v>288</v>
      </c>
      <c r="AH95" s="206">
        <v>35.74</v>
      </c>
      <c r="AI95" s="206">
        <v>33.33</v>
      </c>
      <c r="AJ95" s="206">
        <v>47.82</v>
      </c>
      <c r="AK95" s="206">
        <v>4.29</v>
      </c>
      <c r="AL95" s="206">
        <v>29.78</v>
      </c>
      <c r="AM95" s="206">
        <v>35.72</v>
      </c>
    </row>
    <row r="96" spans="1:41">
      <c r="A96" s="173" t="s">
        <v>214</v>
      </c>
      <c r="B96" s="204">
        <v>9</v>
      </c>
      <c r="C96" s="204" t="s">
        <v>351</v>
      </c>
      <c r="D96" s="204" t="s">
        <v>352</v>
      </c>
      <c r="E96" s="204" t="s">
        <v>281</v>
      </c>
      <c r="F96" s="204" t="s">
        <v>282</v>
      </c>
      <c r="I96" s="205" t="s">
        <v>353</v>
      </c>
      <c r="L96" s="205" t="s">
        <v>284</v>
      </c>
      <c r="M96" s="206">
        <v>7.0000000000000007E-2</v>
      </c>
      <c r="N96" s="206">
        <v>166.6</v>
      </c>
      <c r="P96" s="206">
        <v>2000</v>
      </c>
      <c r="Q96" s="206">
        <v>500</v>
      </c>
      <c r="R96" s="206">
        <v>2666.67</v>
      </c>
      <c r="T96" s="206">
        <v>189</v>
      </c>
      <c r="W96" s="206">
        <v>49.12</v>
      </c>
      <c r="Z96" s="206">
        <v>500</v>
      </c>
      <c r="AA96" s="206">
        <v>1000</v>
      </c>
      <c r="AB96" s="206">
        <v>1738.12</v>
      </c>
      <c r="AC96" s="206">
        <v>928.55</v>
      </c>
      <c r="AD96" s="205" t="s">
        <v>285</v>
      </c>
      <c r="AE96" s="204" t="s">
        <v>354</v>
      </c>
      <c r="AF96" s="204" t="s">
        <v>296</v>
      </c>
      <c r="AG96" s="204" t="s">
        <v>288</v>
      </c>
      <c r="AH96" s="206">
        <v>166.67</v>
      </c>
      <c r="AI96" s="206">
        <v>33.33</v>
      </c>
      <c r="AJ96" s="206">
        <v>223</v>
      </c>
      <c r="AK96" s="206">
        <v>20</v>
      </c>
      <c r="AL96" s="206">
        <v>138.88999999999999</v>
      </c>
      <c r="AM96" s="206">
        <v>0</v>
      </c>
    </row>
    <row r="97" spans="1:41">
      <c r="A97" s="173" t="s">
        <v>214</v>
      </c>
      <c r="B97" s="204">
        <v>10</v>
      </c>
      <c r="C97" s="204" t="s">
        <v>359</v>
      </c>
      <c r="D97" s="204" t="s">
        <v>360</v>
      </c>
      <c r="E97" s="204" t="s">
        <v>281</v>
      </c>
      <c r="F97" s="204" t="s">
        <v>309</v>
      </c>
      <c r="I97" s="205" t="s">
        <v>346</v>
      </c>
      <c r="K97" s="205" t="s">
        <v>305</v>
      </c>
      <c r="L97" s="205" t="s">
        <v>284</v>
      </c>
      <c r="P97" s="206">
        <v>404.4</v>
      </c>
      <c r="Q97" s="206">
        <v>60</v>
      </c>
      <c r="R97" s="206">
        <v>464.4</v>
      </c>
      <c r="T97" s="206">
        <v>38.22</v>
      </c>
      <c r="W97"/>
      <c r="Y97" s="206">
        <v>112.94</v>
      </c>
      <c r="AA97" s="206">
        <v>232.2</v>
      </c>
      <c r="AB97" s="206">
        <v>383.36</v>
      </c>
      <c r="AC97" s="206">
        <v>81.040000000000006</v>
      </c>
      <c r="AD97" s="205" t="s">
        <v>285</v>
      </c>
      <c r="AE97" s="204" t="s">
        <v>361</v>
      </c>
      <c r="AF97" s="204" t="s">
        <v>287</v>
      </c>
      <c r="AG97" s="204" t="s">
        <v>288</v>
      </c>
      <c r="AH97" s="206">
        <v>33.700000000000003</v>
      </c>
      <c r="AI97" s="206">
        <v>33.33</v>
      </c>
      <c r="AJ97" s="206">
        <v>45.09</v>
      </c>
      <c r="AK97" s="206">
        <v>4.04</v>
      </c>
      <c r="AL97" s="206">
        <v>25.84</v>
      </c>
      <c r="AM97" s="206">
        <v>33.69</v>
      </c>
    </row>
    <row r="98" spans="1:41">
      <c r="A98" s="173" t="s">
        <v>215</v>
      </c>
      <c r="B98" s="204">
        <v>1</v>
      </c>
      <c r="C98" s="204" t="s">
        <v>279</v>
      </c>
      <c r="D98" s="204" t="s">
        <v>280</v>
      </c>
      <c r="E98" s="204" t="s">
        <v>281</v>
      </c>
      <c r="F98" s="204" t="s">
        <v>282</v>
      </c>
      <c r="I98" s="205" t="s">
        <v>283</v>
      </c>
      <c r="L98" s="205" t="s">
        <v>284</v>
      </c>
      <c r="M98" s="206">
        <v>7.0000000000000007E-2</v>
      </c>
      <c r="N98" s="206">
        <v>166.6</v>
      </c>
      <c r="P98" s="206">
        <v>2000</v>
      </c>
      <c r="Q98" s="206">
        <v>500</v>
      </c>
      <c r="R98" s="206">
        <v>2666.67</v>
      </c>
      <c r="T98" s="206">
        <v>189</v>
      </c>
      <c r="W98" s="206">
        <v>36.58</v>
      </c>
      <c r="Z98" s="206">
        <v>500</v>
      </c>
      <c r="AA98" s="206">
        <v>1000</v>
      </c>
      <c r="AB98" s="206">
        <v>1725.58</v>
      </c>
      <c r="AC98" s="206">
        <v>941.09</v>
      </c>
      <c r="AD98" s="205" t="s">
        <v>285</v>
      </c>
      <c r="AE98" s="204" t="s">
        <v>286</v>
      </c>
      <c r="AF98" s="204" t="s">
        <v>287</v>
      </c>
      <c r="AG98" s="204" t="s">
        <v>288</v>
      </c>
      <c r="AH98" s="206">
        <v>166.67</v>
      </c>
      <c r="AI98" s="206">
        <v>33.33</v>
      </c>
      <c r="AJ98" s="206">
        <v>223</v>
      </c>
      <c r="AK98" s="206">
        <v>20</v>
      </c>
      <c r="AL98" s="206">
        <v>138.88999999999999</v>
      </c>
      <c r="AM98" s="206">
        <v>0</v>
      </c>
      <c r="AO98" s="204" t="s">
        <v>289</v>
      </c>
    </row>
    <row r="99" spans="1:41">
      <c r="A99" s="173" t="s">
        <v>215</v>
      </c>
      <c r="B99" s="204">
        <v>2</v>
      </c>
      <c r="C99" s="204" t="s">
        <v>290</v>
      </c>
      <c r="D99" s="204" t="s">
        <v>291</v>
      </c>
      <c r="E99" s="204" t="s">
        <v>292</v>
      </c>
      <c r="F99" s="204" t="s">
        <v>293</v>
      </c>
      <c r="I99" s="205" t="s">
        <v>294</v>
      </c>
      <c r="L99" s="205" t="s">
        <v>284</v>
      </c>
      <c r="P99" s="206">
        <v>1800</v>
      </c>
      <c r="Q99" s="206">
        <v>400</v>
      </c>
      <c r="R99" s="206">
        <v>2200</v>
      </c>
      <c r="T99" s="206">
        <v>170.1</v>
      </c>
      <c r="V99" s="206">
        <v>707.8</v>
      </c>
      <c r="W99" s="206">
        <v>31.15</v>
      </c>
      <c r="Y99" s="206">
        <v>101.62</v>
      </c>
      <c r="Z99" s="206">
        <v>450</v>
      </c>
      <c r="AA99" s="206">
        <v>522.09</v>
      </c>
      <c r="AB99" s="206">
        <v>1982.76</v>
      </c>
      <c r="AC99" s="206">
        <v>217.24</v>
      </c>
      <c r="AD99" s="205" t="s">
        <v>285</v>
      </c>
      <c r="AE99" s="204" t="s">
        <v>295</v>
      </c>
      <c r="AF99" s="204" t="s">
        <v>296</v>
      </c>
      <c r="AG99" s="204" t="s">
        <v>288</v>
      </c>
      <c r="AH99" s="206">
        <v>150</v>
      </c>
      <c r="AI99" s="206">
        <v>33.33</v>
      </c>
      <c r="AJ99" s="206">
        <v>200.7</v>
      </c>
      <c r="AK99" s="206">
        <v>18</v>
      </c>
      <c r="AL99" s="206">
        <v>100</v>
      </c>
      <c r="AM99" s="206">
        <v>149.94</v>
      </c>
    </row>
    <row r="100" spans="1:41">
      <c r="A100" s="173" t="s">
        <v>215</v>
      </c>
      <c r="B100" s="204">
        <v>3</v>
      </c>
      <c r="C100" s="204" t="s">
        <v>301</v>
      </c>
      <c r="D100" s="204" t="s">
        <v>302</v>
      </c>
      <c r="E100" s="204" t="s">
        <v>281</v>
      </c>
      <c r="F100" s="204" t="s">
        <v>303</v>
      </c>
      <c r="I100" s="205" t="s">
        <v>304</v>
      </c>
      <c r="K100" s="205" t="s">
        <v>305</v>
      </c>
      <c r="L100" s="205" t="s">
        <v>284</v>
      </c>
      <c r="P100" s="206">
        <v>414.11</v>
      </c>
      <c r="Q100" s="206">
        <v>100</v>
      </c>
      <c r="R100" s="206">
        <v>514.11</v>
      </c>
      <c r="T100" s="206">
        <v>39.130000000000003</v>
      </c>
      <c r="V100" s="206">
        <v>104.41</v>
      </c>
      <c r="W100"/>
      <c r="Y100" s="206">
        <v>56.81</v>
      </c>
      <c r="Z100" s="206">
        <v>103.52</v>
      </c>
      <c r="AA100" s="206">
        <v>205.3</v>
      </c>
      <c r="AB100" s="206">
        <v>509.17</v>
      </c>
      <c r="AC100" s="206">
        <v>4.9400000000000004</v>
      </c>
      <c r="AD100" s="205" t="s">
        <v>285</v>
      </c>
      <c r="AE100" s="204" t="s">
        <v>306</v>
      </c>
      <c r="AF100" s="204" t="s">
        <v>287</v>
      </c>
      <c r="AG100" s="204" t="s">
        <v>288</v>
      </c>
      <c r="AH100" s="206">
        <v>34.51</v>
      </c>
      <c r="AI100" s="206">
        <v>33.33</v>
      </c>
      <c r="AJ100" s="206">
        <v>46.17</v>
      </c>
      <c r="AK100" s="206">
        <v>4.1399999999999997</v>
      </c>
      <c r="AL100" s="206">
        <v>26.46</v>
      </c>
      <c r="AM100" s="206">
        <v>34.5</v>
      </c>
    </row>
    <row r="101" spans="1:41">
      <c r="A101" s="173" t="s">
        <v>215</v>
      </c>
      <c r="B101" s="204">
        <v>4</v>
      </c>
      <c r="C101" s="204" t="s">
        <v>307</v>
      </c>
      <c r="D101" s="204" t="s">
        <v>308</v>
      </c>
      <c r="E101" s="204" t="s">
        <v>281</v>
      </c>
      <c r="F101" s="204" t="s">
        <v>309</v>
      </c>
      <c r="I101" s="205" t="s">
        <v>310</v>
      </c>
      <c r="K101" s="205" t="s">
        <v>311</v>
      </c>
      <c r="L101" s="205" t="s">
        <v>284</v>
      </c>
      <c r="N101" s="206">
        <v>33.69</v>
      </c>
      <c r="P101" s="206">
        <v>404.4</v>
      </c>
      <c r="R101" s="206">
        <v>438.09</v>
      </c>
      <c r="T101" s="206">
        <v>38.22</v>
      </c>
      <c r="W101"/>
      <c r="Y101" s="206">
        <v>38.67</v>
      </c>
      <c r="AA101" s="206">
        <v>202.2</v>
      </c>
      <c r="AB101" s="206">
        <v>279.08999999999997</v>
      </c>
      <c r="AC101" s="206">
        <v>159</v>
      </c>
      <c r="AD101" s="205" t="s">
        <v>285</v>
      </c>
      <c r="AE101" s="204" t="s">
        <v>312</v>
      </c>
      <c r="AF101" s="204" t="s">
        <v>287</v>
      </c>
      <c r="AG101" s="204" t="s">
        <v>288</v>
      </c>
      <c r="AH101" s="206">
        <v>33.700000000000003</v>
      </c>
      <c r="AI101" s="206">
        <v>33.33</v>
      </c>
      <c r="AJ101" s="206">
        <v>45.09</v>
      </c>
      <c r="AK101" s="206">
        <v>4.04</v>
      </c>
      <c r="AL101" s="206">
        <v>22.47</v>
      </c>
      <c r="AM101" s="206">
        <v>0</v>
      </c>
    </row>
    <row r="102" spans="1:41">
      <c r="A102" s="173" t="s">
        <v>215</v>
      </c>
      <c r="B102" s="204">
        <v>5</v>
      </c>
      <c r="C102" s="204" t="s">
        <v>313</v>
      </c>
      <c r="D102" s="204" t="s">
        <v>314</v>
      </c>
      <c r="E102" s="204" t="s">
        <v>315</v>
      </c>
      <c r="F102" s="204" t="s">
        <v>316</v>
      </c>
      <c r="I102" s="205" t="s">
        <v>283</v>
      </c>
      <c r="K102" s="205" t="s">
        <v>311</v>
      </c>
      <c r="L102" s="205" t="s">
        <v>284</v>
      </c>
      <c r="P102" s="206">
        <v>426.34</v>
      </c>
      <c r="Q102" s="206">
        <v>80</v>
      </c>
      <c r="R102" s="206">
        <v>506.34</v>
      </c>
      <c r="S102" s="206">
        <v>14.54</v>
      </c>
      <c r="T102" s="206">
        <v>40.29</v>
      </c>
      <c r="W102"/>
      <c r="Y102" s="206">
        <v>71.88</v>
      </c>
      <c r="AA102" s="206">
        <v>253.17</v>
      </c>
      <c r="AB102" s="206">
        <v>379.88</v>
      </c>
      <c r="AC102" s="206">
        <v>126.46</v>
      </c>
      <c r="AD102" s="205" t="s">
        <v>285</v>
      </c>
      <c r="AE102" s="204" t="s">
        <v>317</v>
      </c>
      <c r="AF102" s="204" t="s">
        <v>287</v>
      </c>
      <c r="AG102" s="204" t="s">
        <v>288</v>
      </c>
      <c r="AH102" s="206">
        <v>35.53</v>
      </c>
      <c r="AI102" s="206">
        <v>33.33</v>
      </c>
      <c r="AJ102" s="206">
        <v>47.54</v>
      </c>
      <c r="AK102" s="206">
        <v>4.26</v>
      </c>
      <c r="AL102" s="206">
        <v>29.61</v>
      </c>
      <c r="AM102" s="206">
        <v>35.51</v>
      </c>
    </row>
    <row r="103" spans="1:41">
      <c r="A103" s="173" t="s">
        <v>215</v>
      </c>
      <c r="B103" s="204">
        <v>6</v>
      </c>
      <c r="C103" s="204" t="s">
        <v>330</v>
      </c>
      <c r="D103" s="204" t="s">
        <v>331</v>
      </c>
      <c r="E103" s="204" t="s">
        <v>325</v>
      </c>
      <c r="F103" s="204" t="s">
        <v>326</v>
      </c>
      <c r="I103" s="205" t="s">
        <v>332</v>
      </c>
      <c r="K103" s="205" t="s">
        <v>333</v>
      </c>
      <c r="L103" s="205" t="s">
        <v>284</v>
      </c>
      <c r="M103" s="206">
        <v>0.03</v>
      </c>
      <c r="N103" s="206">
        <v>74.97</v>
      </c>
      <c r="P103" s="206">
        <v>900</v>
      </c>
      <c r="Q103" s="206">
        <v>300</v>
      </c>
      <c r="R103" s="206">
        <v>1275</v>
      </c>
      <c r="T103" s="206">
        <v>85.05</v>
      </c>
      <c r="V103" s="206">
        <v>475.28</v>
      </c>
      <c r="W103"/>
      <c r="Z103" s="206">
        <v>225</v>
      </c>
      <c r="AA103" s="206">
        <v>397.21</v>
      </c>
      <c r="AB103" s="206">
        <v>1182.54</v>
      </c>
      <c r="AC103" s="206">
        <v>92.46</v>
      </c>
      <c r="AD103" s="205" t="s">
        <v>285</v>
      </c>
      <c r="AE103" s="204" t="s">
        <v>334</v>
      </c>
      <c r="AF103" s="204" t="s">
        <v>287</v>
      </c>
      <c r="AG103" s="204" t="s">
        <v>288</v>
      </c>
      <c r="AH103" s="206">
        <v>75</v>
      </c>
      <c r="AI103" s="206">
        <v>33.33</v>
      </c>
      <c r="AJ103" s="206">
        <v>100.35</v>
      </c>
      <c r="AK103" s="206">
        <v>9</v>
      </c>
      <c r="AL103" s="206">
        <v>50</v>
      </c>
      <c r="AM103" s="206">
        <v>0</v>
      </c>
    </row>
    <row r="104" spans="1:41">
      <c r="A104" s="173" t="s">
        <v>215</v>
      </c>
      <c r="B104" s="204">
        <v>7</v>
      </c>
      <c r="C104" s="204" t="s">
        <v>344</v>
      </c>
      <c r="D104" s="204" t="s">
        <v>345</v>
      </c>
      <c r="E104" s="204" t="s">
        <v>325</v>
      </c>
      <c r="F104" s="204" t="s">
        <v>326</v>
      </c>
      <c r="I104" s="205" t="s">
        <v>346</v>
      </c>
      <c r="L104" s="205" t="s">
        <v>284</v>
      </c>
      <c r="P104" s="206">
        <v>950</v>
      </c>
      <c r="Q104" s="206">
        <v>250</v>
      </c>
      <c r="R104" s="206">
        <v>1200</v>
      </c>
      <c r="T104" s="206">
        <v>89.78</v>
      </c>
      <c r="W104"/>
      <c r="Z104" s="206">
        <v>237.5</v>
      </c>
      <c r="AA104" s="206">
        <v>481.25</v>
      </c>
      <c r="AB104" s="206">
        <v>808.53</v>
      </c>
      <c r="AC104" s="206">
        <v>391.47</v>
      </c>
      <c r="AD104" s="205" t="s">
        <v>285</v>
      </c>
      <c r="AE104" s="204" t="s">
        <v>347</v>
      </c>
      <c r="AF104" s="204" t="s">
        <v>287</v>
      </c>
      <c r="AG104" s="204" t="s">
        <v>288</v>
      </c>
      <c r="AH104" s="206">
        <v>79.17</v>
      </c>
      <c r="AI104" s="206">
        <v>33.33</v>
      </c>
      <c r="AJ104" s="206">
        <v>105.93</v>
      </c>
      <c r="AK104" s="206">
        <v>9.5</v>
      </c>
      <c r="AL104" s="206">
        <v>60.69</v>
      </c>
      <c r="AM104" s="206">
        <v>79.14</v>
      </c>
    </row>
    <row r="105" spans="1:41">
      <c r="A105" s="173" t="s">
        <v>215</v>
      </c>
      <c r="B105" s="204">
        <v>8</v>
      </c>
      <c r="C105" s="204" t="s">
        <v>348</v>
      </c>
      <c r="D105" s="204" t="s">
        <v>349</v>
      </c>
      <c r="E105" s="204" t="s">
        <v>315</v>
      </c>
      <c r="F105" s="204" t="s">
        <v>316</v>
      </c>
      <c r="I105" s="205" t="s">
        <v>283</v>
      </c>
      <c r="K105" s="205" t="s">
        <v>311</v>
      </c>
      <c r="L105" s="205" t="s">
        <v>284</v>
      </c>
      <c r="P105" s="206">
        <v>428.84</v>
      </c>
      <c r="Q105" s="206">
        <v>80</v>
      </c>
      <c r="R105" s="206">
        <v>508.84</v>
      </c>
      <c r="T105" s="206">
        <v>40.53</v>
      </c>
      <c r="W105"/>
      <c r="Y105" s="206">
        <v>113.42</v>
      </c>
      <c r="AA105" s="206">
        <v>254.42</v>
      </c>
      <c r="AB105" s="206">
        <v>408.37</v>
      </c>
      <c r="AC105" s="206">
        <v>100.47</v>
      </c>
      <c r="AD105" s="205" t="s">
        <v>285</v>
      </c>
      <c r="AE105" s="204" t="s">
        <v>350</v>
      </c>
      <c r="AF105" s="204" t="s">
        <v>287</v>
      </c>
      <c r="AG105" s="204" t="s">
        <v>288</v>
      </c>
      <c r="AH105" s="206">
        <v>35.74</v>
      </c>
      <c r="AI105" s="206">
        <v>33.33</v>
      </c>
      <c r="AJ105" s="206">
        <v>47.82</v>
      </c>
      <c r="AK105" s="206">
        <v>4.29</v>
      </c>
      <c r="AL105" s="206">
        <v>29.78</v>
      </c>
      <c r="AM105" s="206">
        <v>35.72</v>
      </c>
    </row>
    <row r="106" spans="1:41">
      <c r="A106" s="173" t="s">
        <v>215</v>
      </c>
      <c r="B106" s="204">
        <v>9</v>
      </c>
      <c r="C106" s="204" t="s">
        <v>351</v>
      </c>
      <c r="D106" s="204" t="s">
        <v>352</v>
      </c>
      <c r="E106" s="204" t="s">
        <v>281</v>
      </c>
      <c r="F106" s="204" t="s">
        <v>282</v>
      </c>
      <c r="I106" s="205" t="s">
        <v>353</v>
      </c>
      <c r="L106" s="205" t="s">
        <v>284</v>
      </c>
      <c r="M106" s="206">
        <v>7.0000000000000007E-2</v>
      </c>
      <c r="N106" s="206">
        <v>166.6</v>
      </c>
      <c r="P106" s="206">
        <v>2000</v>
      </c>
      <c r="Q106" s="206">
        <v>500</v>
      </c>
      <c r="R106" s="206">
        <v>2666.67</v>
      </c>
      <c r="T106" s="206">
        <v>189</v>
      </c>
      <c r="W106" s="206">
        <v>49.12</v>
      </c>
      <c r="Z106" s="206">
        <v>500</v>
      </c>
      <c r="AA106" s="206">
        <v>1000</v>
      </c>
      <c r="AB106" s="206">
        <v>1738.12</v>
      </c>
      <c r="AC106" s="206">
        <v>928.55</v>
      </c>
      <c r="AD106" s="205" t="s">
        <v>285</v>
      </c>
      <c r="AE106" s="204" t="s">
        <v>354</v>
      </c>
      <c r="AF106" s="204" t="s">
        <v>296</v>
      </c>
      <c r="AG106" s="204" t="s">
        <v>288</v>
      </c>
      <c r="AH106" s="206">
        <v>166.67</v>
      </c>
      <c r="AI106" s="206">
        <v>33.33</v>
      </c>
      <c r="AJ106" s="206">
        <v>223</v>
      </c>
      <c r="AK106" s="206">
        <v>20</v>
      </c>
      <c r="AL106" s="206">
        <v>138.88999999999999</v>
      </c>
      <c r="AM106" s="206">
        <v>0</v>
      </c>
    </row>
    <row r="107" spans="1:41">
      <c r="A107" s="173" t="s">
        <v>215</v>
      </c>
      <c r="B107" s="204">
        <v>10</v>
      </c>
      <c r="C107" s="204" t="s">
        <v>359</v>
      </c>
      <c r="D107" s="204" t="s">
        <v>360</v>
      </c>
      <c r="E107" s="204" t="s">
        <v>281</v>
      </c>
      <c r="F107" s="204" t="s">
        <v>309</v>
      </c>
      <c r="I107" s="205" t="s">
        <v>346</v>
      </c>
      <c r="K107" s="205" t="s">
        <v>305</v>
      </c>
      <c r="L107" s="205" t="s">
        <v>284</v>
      </c>
      <c r="P107" s="206">
        <v>404.4</v>
      </c>
      <c r="Q107" s="206">
        <v>60</v>
      </c>
      <c r="R107" s="206">
        <v>464.4</v>
      </c>
      <c r="T107" s="206">
        <v>38.22</v>
      </c>
      <c r="W107"/>
      <c r="Y107" s="206">
        <v>143.52000000000001</v>
      </c>
      <c r="AA107" s="206">
        <v>232.2</v>
      </c>
      <c r="AB107" s="206">
        <v>413.94</v>
      </c>
      <c r="AC107" s="206">
        <v>50.46</v>
      </c>
      <c r="AD107" s="205" t="s">
        <v>285</v>
      </c>
      <c r="AE107" s="204" t="s">
        <v>361</v>
      </c>
      <c r="AF107" s="204" t="s">
        <v>287</v>
      </c>
      <c r="AG107" s="204" t="s">
        <v>288</v>
      </c>
      <c r="AH107" s="206">
        <v>33.700000000000003</v>
      </c>
      <c r="AI107" s="206">
        <v>33.33</v>
      </c>
      <c r="AJ107" s="206">
        <v>45.09</v>
      </c>
      <c r="AK107" s="206">
        <v>4.04</v>
      </c>
      <c r="AL107" s="206">
        <v>25.84</v>
      </c>
      <c r="AM107" s="206">
        <v>33.69</v>
      </c>
    </row>
    <row r="108" spans="1:41">
      <c r="A108" s="173" t="s">
        <v>216</v>
      </c>
      <c r="B108" s="204">
        <v>1</v>
      </c>
      <c r="C108" s="204" t="s">
        <v>279</v>
      </c>
      <c r="D108" s="204" t="s">
        <v>280</v>
      </c>
      <c r="E108" s="204" t="s">
        <v>281</v>
      </c>
      <c r="F108" s="204" t="s">
        <v>282</v>
      </c>
      <c r="I108" s="205" t="s">
        <v>283</v>
      </c>
      <c r="L108" s="205" t="s">
        <v>284</v>
      </c>
      <c r="M108" s="206">
        <v>7.0000000000000007E-2</v>
      </c>
      <c r="N108" s="206">
        <v>166.6</v>
      </c>
      <c r="P108" s="206">
        <v>2000</v>
      </c>
      <c r="Q108" s="206">
        <v>500</v>
      </c>
      <c r="R108" s="206">
        <v>2666.67</v>
      </c>
      <c r="T108" s="206">
        <v>189</v>
      </c>
      <c r="W108" s="206">
        <v>36.58</v>
      </c>
      <c r="Z108" s="206">
        <v>500</v>
      </c>
      <c r="AA108" s="206">
        <v>1000</v>
      </c>
      <c r="AB108" s="206">
        <v>1725.58</v>
      </c>
      <c r="AC108" s="206">
        <v>941.09</v>
      </c>
      <c r="AD108" s="205" t="s">
        <v>285</v>
      </c>
      <c r="AE108" s="204" t="s">
        <v>286</v>
      </c>
      <c r="AF108" s="204" t="s">
        <v>287</v>
      </c>
      <c r="AG108" s="204" t="s">
        <v>288</v>
      </c>
      <c r="AH108" s="206">
        <v>166.67</v>
      </c>
      <c r="AI108" s="206">
        <v>33.33</v>
      </c>
      <c r="AJ108" s="206">
        <v>223</v>
      </c>
      <c r="AK108" s="206">
        <v>20</v>
      </c>
      <c r="AL108" s="206">
        <v>138.88999999999999</v>
      </c>
      <c r="AM108" s="206">
        <v>0</v>
      </c>
      <c r="AO108" s="204" t="s">
        <v>289</v>
      </c>
    </row>
    <row r="109" spans="1:41">
      <c r="A109" s="173" t="s">
        <v>216</v>
      </c>
      <c r="B109" s="204">
        <v>2</v>
      </c>
      <c r="C109" s="204" t="s">
        <v>290</v>
      </c>
      <c r="D109" s="204" t="s">
        <v>291</v>
      </c>
      <c r="E109" s="204" t="s">
        <v>292</v>
      </c>
      <c r="F109" s="204" t="s">
        <v>293</v>
      </c>
      <c r="I109" s="205" t="s">
        <v>294</v>
      </c>
      <c r="L109" s="205" t="s">
        <v>284</v>
      </c>
      <c r="P109" s="206">
        <v>1800</v>
      </c>
      <c r="Q109" s="206">
        <v>400</v>
      </c>
      <c r="R109" s="206">
        <v>2200</v>
      </c>
      <c r="T109" s="206">
        <v>170.1</v>
      </c>
      <c r="V109" s="206">
        <v>707.8</v>
      </c>
      <c r="W109" s="206">
        <v>31.15</v>
      </c>
      <c r="Y109" s="206">
        <v>100.79</v>
      </c>
      <c r="Z109" s="206">
        <v>450</v>
      </c>
      <c r="AA109" s="206">
        <v>522.09</v>
      </c>
      <c r="AB109" s="206">
        <v>1981.93</v>
      </c>
      <c r="AC109" s="206">
        <v>218.07</v>
      </c>
      <c r="AD109" s="205" t="s">
        <v>285</v>
      </c>
      <c r="AE109" s="204" t="s">
        <v>295</v>
      </c>
      <c r="AF109" s="204" t="s">
        <v>296</v>
      </c>
      <c r="AG109" s="204" t="s">
        <v>288</v>
      </c>
      <c r="AH109" s="206">
        <v>150</v>
      </c>
      <c r="AI109" s="206">
        <v>33.33</v>
      </c>
      <c r="AJ109" s="206">
        <v>200.7</v>
      </c>
      <c r="AK109" s="206">
        <v>18</v>
      </c>
      <c r="AL109" s="206">
        <v>100</v>
      </c>
      <c r="AM109" s="206">
        <v>149.94</v>
      </c>
    </row>
    <row r="110" spans="1:41">
      <c r="A110" s="173" t="s">
        <v>216</v>
      </c>
      <c r="B110" s="204">
        <v>3</v>
      </c>
      <c r="C110" s="204" t="s">
        <v>301</v>
      </c>
      <c r="D110" s="204" t="s">
        <v>302</v>
      </c>
      <c r="E110" s="204" t="s">
        <v>281</v>
      </c>
      <c r="F110" s="204" t="s">
        <v>303</v>
      </c>
      <c r="I110" s="205" t="s">
        <v>304</v>
      </c>
      <c r="K110" s="205" t="s">
        <v>305</v>
      </c>
      <c r="L110" s="205" t="s">
        <v>284</v>
      </c>
      <c r="M110" s="206">
        <v>34.51</v>
      </c>
      <c r="P110" s="206">
        <v>414.11</v>
      </c>
      <c r="Q110" s="206">
        <v>100</v>
      </c>
      <c r="R110" s="206">
        <v>548.62</v>
      </c>
      <c r="T110" s="206">
        <v>39.130000000000003</v>
      </c>
      <c r="V110" s="206">
        <v>104.41</v>
      </c>
      <c r="W110"/>
      <c r="Y110" s="206">
        <v>56.77</v>
      </c>
      <c r="Z110" s="206">
        <v>103.52</v>
      </c>
      <c r="AA110" s="206">
        <v>205.3</v>
      </c>
      <c r="AB110" s="206">
        <v>509.13</v>
      </c>
      <c r="AC110" s="206">
        <v>39.49</v>
      </c>
      <c r="AD110" s="205" t="s">
        <v>285</v>
      </c>
      <c r="AE110" s="204" t="s">
        <v>306</v>
      </c>
      <c r="AF110" s="204" t="s">
        <v>287</v>
      </c>
      <c r="AG110" s="204" t="s">
        <v>288</v>
      </c>
      <c r="AH110" s="206">
        <v>34.51</v>
      </c>
      <c r="AI110" s="206">
        <v>33.33</v>
      </c>
      <c r="AJ110" s="206">
        <v>46.17</v>
      </c>
      <c r="AK110" s="206">
        <v>4.1399999999999997</v>
      </c>
      <c r="AL110" s="206">
        <v>26.46</v>
      </c>
      <c r="AM110" s="206">
        <v>34.5</v>
      </c>
    </row>
    <row r="111" spans="1:41">
      <c r="A111" s="173" t="s">
        <v>216</v>
      </c>
      <c r="B111" s="204">
        <v>4</v>
      </c>
      <c r="C111" s="204" t="s">
        <v>307</v>
      </c>
      <c r="D111" s="204" t="s">
        <v>308</v>
      </c>
      <c r="E111" s="204" t="s">
        <v>281</v>
      </c>
      <c r="F111" s="204" t="s">
        <v>309</v>
      </c>
      <c r="I111" s="205" t="s">
        <v>310</v>
      </c>
      <c r="K111" s="205" t="s">
        <v>311</v>
      </c>
      <c r="L111" s="205" t="s">
        <v>284</v>
      </c>
      <c r="N111" s="206">
        <v>33.69</v>
      </c>
      <c r="P111" s="206">
        <v>404.4</v>
      </c>
      <c r="R111" s="206">
        <v>438.09</v>
      </c>
      <c r="T111" s="206">
        <v>38.22</v>
      </c>
      <c r="W111"/>
      <c r="Y111" s="206">
        <v>38.770000000000003</v>
      </c>
      <c r="AA111" s="206">
        <v>202.2</v>
      </c>
      <c r="AB111" s="206">
        <v>279.19</v>
      </c>
      <c r="AC111" s="206">
        <v>158.9</v>
      </c>
      <c r="AD111" s="205" t="s">
        <v>285</v>
      </c>
      <c r="AE111" s="204" t="s">
        <v>312</v>
      </c>
      <c r="AF111" s="204" t="s">
        <v>287</v>
      </c>
      <c r="AG111" s="204" t="s">
        <v>288</v>
      </c>
      <c r="AH111" s="206">
        <v>33.700000000000003</v>
      </c>
      <c r="AI111" s="206">
        <v>33.33</v>
      </c>
      <c r="AJ111" s="206">
        <v>45.09</v>
      </c>
      <c r="AK111" s="206">
        <v>4.04</v>
      </c>
      <c r="AL111" s="206">
        <v>22.47</v>
      </c>
      <c r="AM111" s="206">
        <v>0</v>
      </c>
    </row>
    <row r="112" spans="1:41">
      <c r="A112" s="173" t="s">
        <v>216</v>
      </c>
      <c r="B112" s="204">
        <v>5</v>
      </c>
      <c r="C112" s="204" t="s">
        <v>313</v>
      </c>
      <c r="D112" s="204" t="s">
        <v>314</v>
      </c>
      <c r="E112" s="204" t="s">
        <v>315</v>
      </c>
      <c r="F112" s="204" t="s">
        <v>316</v>
      </c>
      <c r="I112" s="205" t="s">
        <v>283</v>
      </c>
      <c r="K112" s="205" t="s">
        <v>311</v>
      </c>
      <c r="L112" s="205" t="s">
        <v>284</v>
      </c>
      <c r="M112" s="206">
        <v>35.53</v>
      </c>
      <c r="P112" s="206">
        <v>426.34</v>
      </c>
      <c r="Q112" s="206">
        <v>80</v>
      </c>
      <c r="R112" s="206">
        <v>541.87</v>
      </c>
      <c r="S112" s="206">
        <v>14.54</v>
      </c>
      <c r="T112" s="206">
        <v>40.29</v>
      </c>
      <c r="W112"/>
      <c r="Y112" s="206">
        <v>126.25</v>
      </c>
      <c r="AA112" s="206">
        <v>253.17</v>
      </c>
      <c r="AB112" s="206">
        <v>434.25</v>
      </c>
      <c r="AC112" s="206">
        <v>107.62</v>
      </c>
      <c r="AD112" s="205" t="s">
        <v>285</v>
      </c>
      <c r="AE112" s="204" t="s">
        <v>317</v>
      </c>
      <c r="AF112" s="204" t="s">
        <v>287</v>
      </c>
      <c r="AG112" s="204" t="s">
        <v>288</v>
      </c>
      <c r="AH112" s="206">
        <v>35.53</v>
      </c>
      <c r="AI112" s="206">
        <v>33.33</v>
      </c>
      <c r="AJ112" s="206">
        <v>47.54</v>
      </c>
      <c r="AK112" s="206">
        <v>4.26</v>
      </c>
      <c r="AL112" s="206">
        <v>29.61</v>
      </c>
      <c r="AM112" s="206">
        <v>35.51</v>
      </c>
    </row>
    <row r="113" spans="1:41">
      <c r="A113" s="173" t="s">
        <v>216</v>
      </c>
      <c r="B113" s="204">
        <v>6</v>
      </c>
      <c r="C113" s="204" t="s">
        <v>330</v>
      </c>
      <c r="D113" s="204" t="s">
        <v>331</v>
      </c>
      <c r="E113" s="204" t="s">
        <v>325</v>
      </c>
      <c r="F113" s="204" t="s">
        <v>326</v>
      </c>
      <c r="I113" s="205" t="s">
        <v>332</v>
      </c>
      <c r="K113" s="205" t="s">
        <v>333</v>
      </c>
      <c r="L113" s="205" t="s">
        <v>284</v>
      </c>
      <c r="M113" s="206">
        <v>0.03</v>
      </c>
      <c r="N113" s="206">
        <v>74.97</v>
      </c>
      <c r="P113" s="206">
        <v>900</v>
      </c>
      <c r="Q113" s="206">
        <v>300</v>
      </c>
      <c r="R113" s="206">
        <v>1275</v>
      </c>
      <c r="T113" s="206">
        <v>85.05</v>
      </c>
      <c r="V113" s="206">
        <v>341.4</v>
      </c>
      <c r="W113"/>
      <c r="Z113" s="206">
        <v>225</v>
      </c>
      <c r="AA113" s="206">
        <v>397.21</v>
      </c>
      <c r="AB113" s="206">
        <v>1048.6600000000001</v>
      </c>
      <c r="AC113" s="206">
        <v>226.34</v>
      </c>
      <c r="AD113" s="205" t="s">
        <v>285</v>
      </c>
      <c r="AE113" s="204" t="s">
        <v>334</v>
      </c>
      <c r="AF113" s="204" t="s">
        <v>287</v>
      </c>
      <c r="AG113" s="204" t="s">
        <v>288</v>
      </c>
      <c r="AH113" s="206">
        <v>75</v>
      </c>
      <c r="AI113" s="206">
        <v>33.33</v>
      </c>
      <c r="AJ113" s="206">
        <v>100.35</v>
      </c>
      <c r="AK113" s="206">
        <v>9</v>
      </c>
      <c r="AL113" s="206">
        <v>50</v>
      </c>
      <c r="AM113" s="206">
        <v>0</v>
      </c>
    </row>
    <row r="114" spans="1:41">
      <c r="A114" s="173" t="s">
        <v>216</v>
      </c>
      <c r="B114" s="204">
        <v>7</v>
      </c>
      <c r="C114" s="204" t="s">
        <v>344</v>
      </c>
      <c r="D114" s="204" t="s">
        <v>345</v>
      </c>
      <c r="E114" s="204" t="s">
        <v>325</v>
      </c>
      <c r="F114" s="204" t="s">
        <v>326</v>
      </c>
      <c r="I114" s="205" t="s">
        <v>346</v>
      </c>
      <c r="L114" s="205" t="s">
        <v>284</v>
      </c>
      <c r="P114" s="206">
        <v>950</v>
      </c>
      <c r="Q114" s="206">
        <v>250</v>
      </c>
      <c r="R114" s="206">
        <v>1200</v>
      </c>
      <c r="T114" s="206">
        <v>89.78</v>
      </c>
      <c r="W114"/>
      <c r="Z114" s="206">
        <v>237.5</v>
      </c>
      <c r="AA114" s="206">
        <v>481.25</v>
      </c>
      <c r="AB114" s="206">
        <v>808.53</v>
      </c>
      <c r="AC114" s="206">
        <v>391.47</v>
      </c>
      <c r="AD114" s="205" t="s">
        <v>285</v>
      </c>
      <c r="AE114" s="204" t="s">
        <v>347</v>
      </c>
      <c r="AF114" s="204" t="s">
        <v>287</v>
      </c>
      <c r="AG114" s="204" t="s">
        <v>288</v>
      </c>
      <c r="AH114" s="206">
        <v>79.17</v>
      </c>
      <c r="AI114" s="206">
        <v>33.33</v>
      </c>
      <c r="AJ114" s="206">
        <v>105.93</v>
      </c>
      <c r="AK114" s="206">
        <v>9.5</v>
      </c>
      <c r="AL114" s="206">
        <v>60.69</v>
      </c>
      <c r="AM114" s="206">
        <v>79.14</v>
      </c>
    </row>
    <row r="115" spans="1:41">
      <c r="A115" s="173" t="s">
        <v>216</v>
      </c>
      <c r="B115" s="204">
        <v>8</v>
      </c>
      <c r="C115" s="204" t="s">
        <v>348</v>
      </c>
      <c r="D115" s="204" t="s">
        <v>349</v>
      </c>
      <c r="E115" s="204" t="s">
        <v>315</v>
      </c>
      <c r="F115" s="204" t="s">
        <v>316</v>
      </c>
      <c r="I115" s="205" t="s">
        <v>283</v>
      </c>
      <c r="K115" s="205" t="s">
        <v>311</v>
      </c>
      <c r="L115" s="205" t="s">
        <v>284</v>
      </c>
      <c r="M115" s="206">
        <v>35.74</v>
      </c>
      <c r="P115" s="206">
        <v>428.84</v>
      </c>
      <c r="Q115" s="206">
        <v>80</v>
      </c>
      <c r="R115" s="206">
        <v>544.58000000000004</v>
      </c>
      <c r="T115" s="206">
        <v>40.53</v>
      </c>
      <c r="W115"/>
      <c r="Y115" s="206">
        <v>113.43</v>
      </c>
      <c r="AA115" s="206">
        <v>254.42</v>
      </c>
      <c r="AB115" s="206">
        <v>408.38</v>
      </c>
      <c r="AC115" s="206">
        <v>136.19999999999999</v>
      </c>
      <c r="AD115" s="205" t="s">
        <v>285</v>
      </c>
      <c r="AE115" s="204" t="s">
        <v>350</v>
      </c>
      <c r="AF115" s="204" t="s">
        <v>287</v>
      </c>
      <c r="AG115" s="204" t="s">
        <v>288</v>
      </c>
      <c r="AH115" s="206">
        <v>35.74</v>
      </c>
      <c r="AI115" s="206">
        <v>33.33</v>
      </c>
      <c r="AJ115" s="206">
        <v>47.82</v>
      </c>
      <c r="AK115" s="206">
        <v>4.29</v>
      </c>
      <c r="AL115" s="206">
        <v>29.78</v>
      </c>
      <c r="AM115" s="206">
        <v>35.72</v>
      </c>
    </row>
    <row r="116" spans="1:41">
      <c r="A116" s="173" t="s">
        <v>216</v>
      </c>
      <c r="B116" s="204">
        <v>9</v>
      </c>
      <c r="C116" s="204" t="s">
        <v>351</v>
      </c>
      <c r="D116" s="204" t="s">
        <v>352</v>
      </c>
      <c r="E116" s="204" t="s">
        <v>281</v>
      </c>
      <c r="F116" s="204" t="s">
        <v>282</v>
      </c>
      <c r="I116" s="205" t="s">
        <v>353</v>
      </c>
      <c r="L116" s="205" t="s">
        <v>284</v>
      </c>
      <c r="M116" s="206">
        <v>7.0000000000000007E-2</v>
      </c>
      <c r="N116" s="206">
        <v>166.6</v>
      </c>
      <c r="P116" s="206">
        <v>2000</v>
      </c>
      <c r="Q116" s="206">
        <v>500</v>
      </c>
      <c r="R116" s="206">
        <v>2666.67</v>
      </c>
      <c r="T116" s="206">
        <v>189</v>
      </c>
      <c r="W116" s="206">
        <v>49.12</v>
      </c>
      <c r="Z116" s="206">
        <v>500</v>
      </c>
      <c r="AA116" s="206">
        <v>1000</v>
      </c>
      <c r="AB116" s="206">
        <v>1738.12</v>
      </c>
      <c r="AC116" s="206">
        <v>928.55</v>
      </c>
      <c r="AD116" s="205" t="s">
        <v>285</v>
      </c>
      <c r="AE116" s="204" t="s">
        <v>354</v>
      </c>
      <c r="AF116" s="204" t="s">
        <v>296</v>
      </c>
      <c r="AG116" s="204" t="s">
        <v>288</v>
      </c>
      <c r="AH116" s="206">
        <v>166.67</v>
      </c>
      <c r="AI116" s="206">
        <v>33.33</v>
      </c>
      <c r="AJ116" s="206">
        <v>223</v>
      </c>
      <c r="AK116" s="206">
        <v>20</v>
      </c>
      <c r="AL116" s="206">
        <v>138.88999999999999</v>
      </c>
      <c r="AM116" s="206">
        <v>0</v>
      </c>
    </row>
    <row r="117" spans="1:41">
      <c r="A117" s="173" t="s">
        <v>216</v>
      </c>
      <c r="B117" s="204">
        <v>10</v>
      </c>
      <c r="C117" s="204" t="s">
        <v>359</v>
      </c>
      <c r="D117" s="204" t="s">
        <v>360</v>
      </c>
      <c r="E117" s="204" t="s">
        <v>281</v>
      </c>
      <c r="F117" s="204" t="s">
        <v>309</v>
      </c>
      <c r="I117" s="205" t="s">
        <v>346</v>
      </c>
      <c r="K117" s="205" t="s">
        <v>305</v>
      </c>
      <c r="L117" s="205" t="s">
        <v>284</v>
      </c>
      <c r="M117" s="206">
        <v>33.700000000000003</v>
      </c>
      <c r="P117" s="206">
        <v>404.4</v>
      </c>
      <c r="Q117" s="206">
        <v>60</v>
      </c>
      <c r="R117" s="206">
        <v>498.1</v>
      </c>
      <c r="T117" s="206">
        <v>38.22</v>
      </c>
      <c r="W117"/>
      <c r="Y117" s="206">
        <v>115.66</v>
      </c>
      <c r="AA117" s="206">
        <v>232.2</v>
      </c>
      <c r="AB117" s="206">
        <v>386.08</v>
      </c>
      <c r="AC117" s="206">
        <v>112.02</v>
      </c>
      <c r="AD117" s="205" t="s">
        <v>285</v>
      </c>
      <c r="AE117" s="204" t="s">
        <v>361</v>
      </c>
      <c r="AF117" s="204" t="s">
        <v>287</v>
      </c>
      <c r="AG117" s="204" t="s">
        <v>288</v>
      </c>
      <c r="AH117" s="206">
        <v>33.700000000000003</v>
      </c>
      <c r="AI117" s="206">
        <v>33.33</v>
      </c>
      <c r="AJ117" s="206">
        <v>45.09</v>
      </c>
      <c r="AK117" s="206">
        <v>4.04</v>
      </c>
      <c r="AL117" s="206">
        <v>25.84</v>
      </c>
      <c r="AM117" s="206">
        <v>33.69</v>
      </c>
    </row>
    <row r="118" spans="1:41">
      <c r="A118" s="173" t="s">
        <v>217</v>
      </c>
      <c r="B118" s="204">
        <v>1</v>
      </c>
      <c r="C118" s="204" t="s">
        <v>279</v>
      </c>
      <c r="D118" s="204" t="s">
        <v>280</v>
      </c>
      <c r="E118" s="204" t="s">
        <v>281</v>
      </c>
      <c r="F118" s="204" t="s">
        <v>282</v>
      </c>
      <c r="I118" s="205" t="s">
        <v>283</v>
      </c>
      <c r="L118" s="205" t="s">
        <v>284</v>
      </c>
      <c r="M118" s="206">
        <v>7.0000000000000007E-2</v>
      </c>
      <c r="N118" s="206">
        <v>166.6</v>
      </c>
      <c r="P118" s="206">
        <v>2000</v>
      </c>
      <c r="Q118" s="206">
        <v>500</v>
      </c>
      <c r="R118" s="206">
        <v>2666.67</v>
      </c>
      <c r="T118" s="206">
        <v>189</v>
      </c>
      <c r="W118" s="206">
        <v>36.58</v>
      </c>
      <c r="Z118" s="206">
        <v>500</v>
      </c>
      <c r="AA118" s="206">
        <v>1000</v>
      </c>
      <c r="AB118" s="206">
        <v>1725.58</v>
      </c>
      <c r="AC118" s="206">
        <v>941.09</v>
      </c>
      <c r="AD118" s="205" t="s">
        <v>285</v>
      </c>
      <c r="AE118" s="204" t="s">
        <v>286</v>
      </c>
      <c r="AF118" s="204" t="s">
        <v>287</v>
      </c>
      <c r="AG118" s="204" t="s">
        <v>288</v>
      </c>
      <c r="AH118" s="206">
        <v>166.67</v>
      </c>
      <c r="AI118" s="206">
        <v>33.33</v>
      </c>
      <c r="AJ118" s="206">
        <v>223</v>
      </c>
      <c r="AK118" s="206">
        <v>20</v>
      </c>
      <c r="AL118" s="206">
        <v>138.88999999999999</v>
      </c>
      <c r="AM118" s="206">
        <v>0</v>
      </c>
      <c r="AO118" s="204" t="s">
        <v>289</v>
      </c>
    </row>
    <row r="119" spans="1:41">
      <c r="A119" s="173" t="s">
        <v>217</v>
      </c>
      <c r="B119" s="204">
        <v>2</v>
      </c>
      <c r="C119" s="204" t="s">
        <v>290</v>
      </c>
      <c r="D119" s="204" t="s">
        <v>291</v>
      </c>
      <c r="E119" s="204" t="s">
        <v>292</v>
      </c>
      <c r="F119" s="204" t="s">
        <v>293</v>
      </c>
      <c r="I119" s="205" t="s">
        <v>294</v>
      </c>
      <c r="L119" s="205" t="s">
        <v>284</v>
      </c>
      <c r="P119" s="206">
        <v>1800</v>
      </c>
      <c r="Q119" s="206">
        <v>400</v>
      </c>
      <c r="R119" s="206">
        <v>2200</v>
      </c>
      <c r="T119" s="206">
        <v>170.1</v>
      </c>
      <c r="V119" s="206">
        <v>707.8</v>
      </c>
      <c r="W119" s="206">
        <v>31.15</v>
      </c>
      <c r="Y119" s="206">
        <v>99.96</v>
      </c>
      <c r="Z119" s="206">
        <v>450</v>
      </c>
      <c r="AA119" s="206">
        <v>522.09</v>
      </c>
      <c r="AB119" s="206">
        <v>1981.1</v>
      </c>
      <c r="AC119" s="206">
        <v>218.9</v>
      </c>
      <c r="AD119" s="205" t="s">
        <v>285</v>
      </c>
      <c r="AE119" s="204" t="s">
        <v>295</v>
      </c>
      <c r="AF119" s="204" t="s">
        <v>296</v>
      </c>
      <c r="AG119" s="204" t="s">
        <v>288</v>
      </c>
      <c r="AH119" s="206">
        <v>150</v>
      </c>
      <c r="AI119" s="206">
        <v>33.33</v>
      </c>
      <c r="AJ119" s="206">
        <v>200.7</v>
      </c>
      <c r="AK119" s="206">
        <v>18</v>
      </c>
      <c r="AL119" s="206">
        <v>100</v>
      </c>
      <c r="AM119" s="206">
        <v>149.94</v>
      </c>
    </row>
    <row r="120" spans="1:41">
      <c r="A120" s="173" t="s">
        <v>217</v>
      </c>
      <c r="B120" s="204">
        <v>3</v>
      </c>
      <c r="C120" s="204" t="s">
        <v>301</v>
      </c>
      <c r="D120" s="204" t="s">
        <v>302</v>
      </c>
      <c r="E120" s="204" t="s">
        <v>281</v>
      </c>
      <c r="F120" s="204" t="s">
        <v>303</v>
      </c>
      <c r="I120" s="205" t="s">
        <v>304</v>
      </c>
      <c r="K120" s="205" t="s">
        <v>305</v>
      </c>
      <c r="L120" s="205" t="s">
        <v>284</v>
      </c>
      <c r="P120" s="206">
        <v>414.11</v>
      </c>
      <c r="Q120" s="206">
        <v>100</v>
      </c>
      <c r="R120" s="206">
        <v>514.11</v>
      </c>
      <c r="T120" s="206">
        <v>39.130000000000003</v>
      </c>
      <c r="V120" s="206">
        <v>104.41</v>
      </c>
      <c r="W120"/>
      <c r="Y120" s="206">
        <v>56.79</v>
      </c>
      <c r="Z120" s="206">
        <v>103.52</v>
      </c>
      <c r="AA120" s="206">
        <v>205.3</v>
      </c>
      <c r="AB120" s="206">
        <v>509.15</v>
      </c>
      <c r="AC120" s="206">
        <v>4.96</v>
      </c>
      <c r="AD120" s="205" t="s">
        <v>285</v>
      </c>
      <c r="AE120" s="204" t="s">
        <v>306</v>
      </c>
      <c r="AF120" s="204" t="s">
        <v>287</v>
      </c>
      <c r="AG120" s="204" t="s">
        <v>288</v>
      </c>
      <c r="AH120" s="206">
        <v>34.51</v>
      </c>
      <c r="AI120" s="206">
        <v>33.33</v>
      </c>
      <c r="AJ120" s="206">
        <v>46.17</v>
      </c>
      <c r="AK120" s="206">
        <v>4.1399999999999997</v>
      </c>
      <c r="AL120" s="206">
        <v>26.46</v>
      </c>
      <c r="AM120" s="206">
        <v>34.5</v>
      </c>
    </row>
    <row r="121" spans="1:41">
      <c r="A121" s="173" t="s">
        <v>217</v>
      </c>
      <c r="B121" s="204">
        <v>4</v>
      </c>
      <c r="C121" s="204" t="s">
        <v>307</v>
      </c>
      <c r="D121" s="204" t="s">
        <v>308</v>
      </c>
      <c r="E121" s="204" t="s">
        <v>281</v>
      </c>
      <c r="F121" s="204" t="s">
        <v>309</v>
      </c>
      <c r="I121" s="205" t="s">
        <v>310</v>
      </c>
      <c r="K121" s="205" t="s">
        <v>311</v>
      </c>
      <c r="L121" s="205" t="s">
        <v>284</v>
      </c>
      <c r="N121" s="206">
        <v>33.69</v>
      </c>
      <c r="P121" s="206">
        <v>404.4</v>
      </c>
      <c r="R121" s="206">
        <v>438.09</v>
      </c>
      <c r="T121" s="206">
        <v>38.22</v>
      </c>
      <c r="W121"/>
      <c r="Y121" s="206">
        <v>13.92</v>
      </c>
      <c r="AA121" s="206">
        <v>202.2</v>
      </c>
      <c r="AB121" s="206">
        <v>254.34</v>
      </c>
      <c r="AC121" s="206">
        <v>183.75</v>
      </c>
      <c r="AD121" s="205" t="s">
        <v>285</v>
      </c>
      <c r="AE121" s="204" t="s">
        <v>312</v>
      </c>
      <c r="AF121" s="204" t="s">
        <v>287</v>
      </c>
      <c r="AG121" s="204" t="s">
        <v>288</v>
      </c>
      <c r="AH121" s="206">
        <v>33.700000000000003</v>
      </c>
      <c r="AI121" s="206">
        <v>33.33</v>
      </c>
      <c r="AJ121" s="206">
        <v>45.09</v>
      </c>
      <c r="AK121" s="206">
        <v>4.04</v>
      </c>
      <c r="AL121" s="206">
        <v>22.47</v>
      </c>
      <c r="AM121" s="206">
        <v>0</v>
      </c>
    </row>
    <row r="122" spans="1:41">
      <c r="A122" s="173" t="s">
        <v>217</v>
      </c>
      <c r="B122" s="204">
        <v>5</v>
      </c>
      <c r="C122" s="204" t="s">
        <v>313</v>
      </c>
      <c r="D122" s="204" t="s">
        <v>314</v>
      </c>
      <c r="E122" s="204" t="s">
        <v>315</v>
      </c>
      <c r="F122" s="204" t="s">
        <v>316</v>
      </c>
      <c r="I122" s="205" t="s">
        <v>283</v>
      </c>
      <c r="K122" s="205" t="s">
        <v>311</v>
      </c>
      <c r="L122" s="205" t="s">
        <v>284</v>
      </c>
      <c r="P122" s="206">
        <v>426.34</v>
      </c>
      <c r="Q122" s="206">
        <v>80</v>
      </c>
      <c r="R122" s="206">
        <v>506.34</v>
      </c>
      <c r="S122" s="206">
        <v>14.54</v>
      </c>
      <c r="T122" s="206">
        <v>40.29</v>
      </c>
      <c r="W122"/>
      <c r="Y122" s="206">
        <v>125.77</v>
      </c>
      <c r="AA122" s="206">
        <v>253.17</v>
      </c>
      <c r="AB122" s="206">
        <v>433.77</v>
      </c>
      <c r="AC122" s="206">
        <v>72.569999999999993</v>
      </c>
      <c r="AD122" s="205" t="s">
        <v>285</v>
      </c>
      <c r="AE122" s="204" t="s">
        <v>317</v>
      </c>
      <c r="AF122" s="204" t="s">
        <v>287</v>
      </c>
      <c r="AG122" s="204" t="s">
        <v>288</v>
      </c>
      <c r="AH122" s="206">
        <v>35.53</v>
      </c>
      <c r="AI122" s="206">
        <v>33.33</v>
      </c>
      <c r="AJ122" s="206">
        <v>47.54</v>
      </c>
      <c r="AK122" s="206">
        <v>4.26</v>
      </c>
      <c r="AL122" s="206">
        <v>29.61</v>
      </c>
      <c r="AM122" s="206">
        <v>35.51</v>
      </c>
    </row>
    <row r="123" spans="1:41">
      <c r="A123" s="173" t="s">
        <v>217</v>
      </c>
      <c r="B123" s="204">
        <v>6</v>
      </c>
      <c r="C123" s="204" t="s">
        <v>330</v>
      </c>
      <c r="D123" s="204" t="s">
        <v>331</v>
      </c>
      <c r="E123" s="204" t="s">
        <v>325</v>
      </c>
      <c r="F123" s="204" t="s">
        <v>326</v>
      </c>
      <c r="I123" s="205" t="s">
        <v>332</v>
      </c>
      <c r="K123" s="205" t="s">
        <v>333</v>
      </c>
      <c r="L123" s="205" t="s">
        <v>284</v>
      </c>
      <c r="M123" s="206">
        <v>0.03</v>
      </c>
      <c r="N123" s="206">
        <v>74.97</v>
      </c>
      <c r="P123" s="206">
        <v>900</v>
      </c>
      <c r="Q123" s="206">
        <v>300</v>
      </c>
      <c r="R123" s="206">
        <v>1275</v>
      </c>
      <c r="T123" s="206">
        <v>85.05</v>
      </c>
      <c r="V123" s="206">
        <v>188.38</v>
      </c>
      <c r="W123"/>
      <c r="Z123" s="206">
        <v>225</v>
      </c>
      <c r="AA123" s="206">
        <v>397.21</v>
      </c>
      <c r="AB123" s="206">
        <v>895.64</v>
      </c>
      <c r="AC123" s="206">
        <v>379.36</v>
      </c>
      <c r="AD123" s="205" t="s">
        <v>285</v>
      </c>
      <c r="AE123" s="204" t="s">
        <v>334</v>
      </c>
      <c r="AF123" s="204" t="s">
        <v>287</v>
      </c>
      <c r="AG123" s="204" t="s">
        <v>288</v>
      </c>
      <c r="AH123" s="206">
        <v>75</v>
      </c>
      <c r="AI123" s="206">
        <v>33.33</v>
      </c>
      <c r="AJ123" s="206">
        <v>100.35</v>
      </c>
      <c r="AK123" s="206">
        <v>9</v>
      </c>
      <c r="AL123" s="206">
        <v>50</v>
      </c>
      <c r="AM123" s="206">
        <v>0</v>
      </c>
    </row>
    <row r="124" spans="1:41">
      <c r="A124" s="173" t="s">
        <v>217</v>
      </c>
      <c r="B124" s="204">
        <v>7</v>
      </c>
      <c r="C124" s="204" t="s">
        <v>344</v>
      </c>
      <c r="D124" s="204" t="s">
        <v>345</v>
      </c>
      <c r="E124" s="204" t="s">
        <v>325</v>
      </c>
      <c r="F124" s="204" t="s">
        <v>326</v>
      </c>
      <c r="I124" s="205" t="s">
        <v>346</v>
      </c>
      <c r="L124" s="205" t="s">
        <v>284</v>
      </c>
      <c r="P124" s="206">
        <v>950</v>
      </c>
      <c r="Q124" s="206">
        <v>250</v>
      </c>
      <c r="R124" s="206">
        <v>1200</v>
      </c>
      <c r="T124" s="206">
        <v>89.78</v>
      </c>
      <c r="W124"/>
      <c r="Z124" s="206">
        <v>237.5</v>
      </c>
      <c r="AA124" s="206">
        <v>481.25</v>
      </c>
      <c r="AB124" s="206">
        <v>808.53</v>
      </c>
      <c r="AC124" s="206">
        <v>391.47</v>
      </c>
      <c r="AD124" s="205" t="s">
        <v>285</v>
      </c>
      <c r="AE124" s="204" t="s">
        <v>347</v>
      </c>
      <c r="AF124" s="204" t="s">
        <v>287</v>
      </c>
      <c r="AG124" s="204" t="s">
        <v>288</v>
      </c>
      <c r="AH124" s="206">
        <v>79.17</v>
      </c>
      <c r="AI124" s="206">
        <v>33.33</v>
      </c>
      <c r="AJ124" s="206">
        <v>105.93</v>
      </c>
      <c r="AK124" s="206">
        <v>9.5</v>
      </c>
      <c r="AL124" s="206">
        <v>60.69</v>
      </c>
      <c r="AM124" s="206">
        <v>79.14</v>
      </c>
    </row>
    <row r="125" spans="1:41">
      <c r="A125" s="173" t="s">
        <v>217</v>
      </c>
      <c r="B125" s="204">
        <v>8</v>
      </c>
      <c r="C125" s="204" t="s">
        <v>348</v>
      </c>
      <c r="D125" s="204" t="s">
        <v>349</v>
      </c>
      <c r="E125" s="204" t="s">
        <v>315</v>
      </c>
      <c r="F125" s="204" t="s">
        <v>316</v>
      </c>
      <c r="I125" s="205" t="s">
        <v>283</v>
      </c>
      <c r="K125" s="205" t="s">
        <v>311</v>
      </c>
      <c r="L125" s="205" t="s">
        <v>284</v>
      </c>
      <c r="P125" s="206">
        <v>428.84</v>
      </c>
      <c r="Q125" s="206">
        <v>80</v>
      </c>
      <c r="R125" s="206">
        <v>508.84</v>
      </c>
      <c r="T125" s="206">
        <v>40.53</v>
      </c>
      <c r="W125"/>
      <c r="Y125" s="206">
        <v>113.44</v>
      </c>
      <c r="AA125" s="206">
        <v>254.42</v>
      </c>
      <c r="AB125" s="206">
        <v>408.39</v>
      </c>
      <c r="AC125" s="206">
        <v>100.45</v>
      </c>
      <c r="AD125" s="205" t="s">
        <v>285</v>
      </c>
      <c r="AE125" s="204" t="s">
        <v>350</v>
      </c>
      <c r="AF125" s="204" t="s">
        <v>287</v>
      </c>
      <c r="AG125" s="204" t="s">
        <v>288</v>
      </c>
      <c r="AH125" s="206">
        <v>35.74</v>
      </c>
      <c r="AI125" s="206">
        <v>33.33</v>
      </c>
      <c r="AJ125" s="206">
        <v>47.82</v>
      </c>
      <c r="AK125" s="206">
        <v>4.29</v>
      </c>
      <c r="AL125" s="206">
        <v>29.78</v>
      </c>
      <c r="AM125" s="206">
        <v>35.72</v>
      </c>
    </row>
    <row r="126" spans="1:41">
      <c r="A126" s="173" t="s">
        <v>217</v>
      </c>
      <c r="B126" s="204">
        <v>9</v>
      </c>
      <c r="C126" s="204" t="s">
        <v>351</v>
      </c>
      <c r="D126" s="204" t="s">
        <v>352</v>
      </c>
      <c r="E126" s="204" t="s">
        <v>281</v>
      </c>
      <c r="F126" s="204" t="s">
        <v>282</v>
      </c>
      <c r="I126" s="205" t="s">
        <v>353</v>
      </c>
      <c r="L126" s="205" t="s">
        <v>284</v>
      </c>
      <c r="M126" s="206">
        <v>7.0000000000000007E-2</v>
      </c>
      <c r="N126" s="206">
        <v>166.6</v>
      </c>
      <c r="P126" s="206">
        <v>2000</v>
      </c>
      <c r="Q126" s="206">
        <v>500</v>
      </c>
      <c r="R126" s="206">
        <v>2666.67</v>
      </c>
      <c r="T126" s="206">
        <v>189</v>
      </c>
      <c r="W126" s="206">
        <v>49.12</v>
      </c>
      <c r="Z126" s="206">
        <v>500</v>
      </c>
      <c r="AA126" s="206">
        <v>1000</v>
      </c>
      <c r="AB126" s="206">
        <v>1738.12</v>
      </c>
      <c r="AC126" s="206">
        <v>928.55</v>
      </c>
      <c r="AD126" s="205" t="s">
        <v>285</v>
      </c>
      <c r="AE126" s="204" t="s">
        <v>354</v>
      </c>
      <c r="AF126" s="204" t="s">
        <v>296</v>
      </c>
      <c r="AG126" s="204" t="s">
        <v>288</v>
      </c>
      <c r="AH126" s="206">
        <v>166.67</v>
      </c>
      <c r="AI126" s="206">
        <v>33.33</v>
      </c>
      <c r="AJ126" s="206">
        <v>223</v>
      </c>
      <c r="AK126" s="206">
        <v>20</v>
      </c>
      <c r="AL126" s="206">
        <v>138.88999999999999</v>
      </c>
      <c r="AM126" s="206">
        <v>0</v>
      </c>
    </row>
    <row r="127" spans="1:41">
      <c r="A127" s="173" t="s">
        <v>217</v>
      </c>
      <c r="B127" s="204">
        <v>10</v>
      </c>
      <c r="C127" s="204" t="s">
        <v>359</v>
      </c>
      <c r="D127" s="204" t="s">
        <v>360</v>
      </c>
      <c r="E127" s="204" t="s">
        <v>281</v>
      </c>
      <c r="F127" s="204" t="s">
        <v>309</v>
      </c>
      <c r="I127" s="205" t="s">
        <v>346</v>
      </c>
      <c r="K127" s="205" t="s">
        <v>305</v>
      </c>
      <c r="L127" s="205" t="s">
        <v>284</v>
      </c>
      <c r="P127" s="206">
        <v>404.4</v>
      </c>
      <c r="Q127" s="206">
        <v>60</v>
      </c>
      <c r="R127" s="206">
        <v>464.4</v>
      </c>
      <c r="T127" s="206">
        <v>38.22</v>
      </c>
      <c r="W127"/>
      <c r="Y127" s="206">
        <v>138.88999999999999</v>
      </c>
      <c r="AA127" s="206">
        <v>232.2</v>
      </c>
      <c r="AB127" s="206">
        <v>409.31</v>
      </c>
      <c r="AC127" s="206">
        <v>55.09</v>
      </c>
      <c r="AD127" s="205" t="s">
        <v>285</v>
      </c>
      <c r="AE127" s="204" t="s">
        <v>361</v>
      </c>
      <c r="AF127" s="204" t="s">
        <v>287</v>
      </c>
      <c r="AG127" s="204" t="s">
        <v>288</v>
      </c>
      <c r="AH127" s="206">
        <v>33.700000000000003</v>
      </c>
      <c r="AI127" s="206">
        <v>33.33</v>
      </c>
      <c r="AJ127" s="206">
        <v>45.09</v>
      </c>
      <c r="AK127" s="206">
        <v>4.04</v>
      </c>
      <c r="AL127" s="206">
        <v>25.84</v>
      </c>
      <c r="AM127" s="206">
        <v>33.69</v>
      </c>
    </row>
    <row r="128" spans="1:41">
      <c r="A128" s="173" t="s">
        <v>218</v>
      </c>
      <c r="B128" s="204">
        <v>1</v>
      </c>
      <c r="C128" s="204" t="s">
        <v>279</v>
      </c>
      <c r="D128" s="204" t="s">
        <v>280</v>
      </c>
      <c r="E128" s="204" t="s">
        <v>281</v>
      </c>
      <c r="F128" s="204" t="s">
        <v>282</v>
      </c>
      <c r="I128" s="205" t="s">
        <v>283</v>
      </c>
      <c r="L128" s="205" t="s">
        <v>284</v>
      </c>
      <c r="M128" s="206">
        <v>7.0000000000000007E-2</v>
      </c>
      <c r="N128" s="206">
        <v>166.6</v>
      </c>
      <c r="P128" s="206">
        <v>2000</v>
      </c>
      <c r="Q128" s="206">
        <v>500</v>
      </c>
      <c r="R128" s="206">
        <v>2666.67</v>
      </c>
      <c r="T128" s="206">
        <v>189</v>
      </c>
      <c r="W128" s="206">
        <v>36.58</v>
      </c>
      <c r="Z128" s="206">
        <v>500</v>
      </c>
      <c r="AA128" s="206">
        <v>1000</v>
      </c>
      <c r="AB128" s="206">
        <v>1725.58</v>
      </c>
      <c r="AC128" s="206">
        <v>941.09</v>
      </c>
      <c r="AD128" s="205" t="s">
        <v>285</v>
      </c>
      <c r="AE128" s="204" t="s">
        <v>286</v>
      </c>
      <c r="AF128" s="204" t="s">
        <v>287</v>
      </c>
      <c r="AG128" s="204" t="s">
        <v>288</v>
      </c>
      <c r="AH128" s="206">
        <v>166.67</v>
      </c>
      <c r="AI128" s="206">
        <v>33.33</v>
      </c>
      <c r="AJ128" s="206">
        <v>223</v>
      </c>
      <c r="AK128" s="206">
        <v>20</v>
      </c>
      <c r="AL128" s="206">
        <v>138.88999999999999</v>
      </c>
      <c r="AM128" s="206">
        <v>0</v>
      </c>
      <c r="AO128" s="204" t="s">
        <v>289</v>
      </c>
    </row>
    <row r="129" spans="1:41">
      <c r="A129" s="173" t="s">
        <v>218</v>
      </c>
      <c r="B129" s="204">
        <v>2</v>
      </c>
      <c r="C129" s="204" t="s">
        <v>290</v>
      </c>
      <c r="D129" s="204" t="s">
        <v>291</v>
      </c>
      <c r="E129" s="204" t="s">
        <v>292</v>
      </c>
      <c r="F129" s="204" t="s">
        <v>293</v>
      </c>
      <c r="I129" s="205" t="s">
        <v>294</v>
      </c>
      <c r="L129" s="205" t="s">
        <v>284</v>
      </c>
      <c r="P129" s="206">
        <v>1800</v>
      </c>
      <c r="Q129" s="206">
        <v>400</v>
      </c>
      <c r="R129" s="206">
        <v>2200</v>
      </c>
      <c r="T129" s="206">
        <v>170.1</v>
      </c>
      <c r="V129" s="206">
        <v>707.8</v>
      </c>
      <c r="W129" s="206">
        <v>31.15</v>
      </c>
      <c r="Y129" s="206">
        <v>99.12</v>
      </c>
      <c r="Z129" s="206">
        <v>450</v>
      </c>
      <c r="AA129" s="206">
        <v>522.09</v>
      </c>
      <c r="AB129" s="206">
        <v>1980.26</v>
      </c>
      <c r="AC129" s="206">
        <v>219.74</v>
      </c>
      <c r="AD129" s="205" t="s">
        <v>285</v>
      </c>
      <c r="AE129" s="204" t="s">
        <v>295</v>
      </c>
      <c r="AF129" s="204" t="s">
        <v>296</v>
      </c>
      <c r="AG129" s="204" t="s">
        <v>288</v>
      </c>
      <c r="AH129" s="206">
        <v>150</v>
      </c>
      <c r="AI129" s="206">
        <v>33.33</v>
      </c>
      <c r="AJ129" s="206">
        <v>200.7</v>
      </c>
      <c r="AK129" s="206">
        <v>18</v>
      </c>
      <c r="AL129" s="206">
        <v>100</v>
      </c>
      <c r="AM129" s="206">
        <v>149.94</v>
      </c>
    </row>
    <row r="130" spans="1:41">
      <c r="A130" s="173" t="s">
        <v>218</v>
      </c>
      <c r="B130" s="204">
        <v>3</v>
      </c>
      <c r="C130" s="204" t="s">
        <v>301</v>
      </c>
      <c r="D130" s="204" t="s">
        <v>302</v>
      </c>
      <c r="E130" s="204" t="s">
        <v>281</v>
      </c>
      <c r="F130" s="204" t="s">
        <v>303</v>
      </c>
      <c r="I130" s="205" t="s">
        <v>304</v>
      </c>
      <c r="K130" s="205" t="s">
        <v>305</v>
      </c>
      <c r="L130" s="205" t="s">
        <v>284</v>
      </c>
      <c r="P130" s="206">
        <v>414.11</v>
      </c>
      <c r="Q130" s="206">
        <v>100</v>
      </c>
      <c r="R130" s="206">
        <v>514.11</v>
      </c>
      <c r="T130" s="206">
        <v>39.130000000000003</v>
      </c>
      <c r="V130" s="206">
        <v>104.41</v>
      </c>
      <c r="W130"/>
      <c r="Y130" s="206">
        <v>56.79</v>
      </c>
      <c r="Z130" s="206">
        <v>103.52</v>
      </c>
      <c r="AA130" s="206">
        <v>205.3</v>
      </c>
      <c r="AB130" s="206">
        <v>509.15</v>
      </c>
      <c r="AC130" s="206">
        <v>4.96</v>
      </c>
      <c r="AD130" s="205" t="s">
        <v>285</v>
      </c>
      <c r="AE130" s="204" t="s">
        <v>306</v>
      </c>
      <c r="AF130" s="204" t="s">
        <v>287</v>
      </c>
      <c r="AG130" s="204" t="s">
        <v>288</v>
      </c>
      <c r="AH130" s="206">
        <v>34.51</v>
      </c>
      <c r="AI130" s="206">
        <v>33.33</v>
      </c>
      <c r="AJ130" s="206">
        <v>46.17</v>
      </c>
      <c r="AK130" s="206">
        <v>4.1399999999999997</v>
      </c>
      <c r="AL130" s="206">
        <v>27.03</v>
      </c>
      <c r="AM130" s="206">
        <v>34.5</v>
      </c>
    </row>
    <row r="131" spans="1:41">
      <c r="A131" s="173" t="s">
        <v>218</v>
      </c>
      <c r="B131" s="204">
        <v>4</v>
      </c>
      <c r="C131" s="204" t="s">
        <v>307</v>
      </c>
      <c r="D131" s="204" t="s">
        <v>308</v>
      </c>
      <c r="E131" s="204" t="s">
        <v>281</v>
      </c>
      <c r="F131" s="204" t="s">
        <v>309</v>
      </c>
      <c r="I131" s="205" t="s">
        <v>310</v>
      </c>
      <c r="K131" s="205" t="s">
        <v>311</v>
      </c>
      <c r="L131" s="205" t="s">
        <v>284</v>
      </c>
      <c r="N131" s="206">
        <v>33.69</v>
      </c>
      <c r="P131" s="206">
        <v>404.4</v>
      </c>
      <c r="R131" s="206">
        <v>438.09</v>
      </c>
      <c r="T131" s="206">
        <v>38.22</v>
      </c>
      <c r="W131"/>
      <c r="Y131" s="206">
        <v>13.92</v>
      </c>
      <c r="AA131" s="206">
        <v>202.2</v>
      </c>
      <c r="AB131" s="206">
        <v>254.34</v>
      </c>
      <c r="AC131" s="206">
        <v>183.75</v>
      </c>
      <c r="AD131" s="205" t="s">
        <v>285</v>
      </c>
      <c r="AE131" s="204" t="s">
        <v>312</v>
      </c>
      <c r="AF131" s="204" t="s">
        <v>287</v>
      </c>
      <c r="AG131" s="204" t="s">
        <v>288</v>
      </c>
      <c r="AH131" s="206">
        <v>33.700000000000003</v>
      </c>
      <c r="AI131" s="206">
        <v>33.33</v>
      </c>
      <c r="AJ131" s="206">
        <v>45.09</v>
      </c>
      <c r="AK131" s="206">
        <v>4.04</v>
      </c>
      <c r="AL131" s="206">
        <v>22.47</v>
      </c>
      <c r="AM131" s="206">
        <v>0</v>
      </c>
    </row>
    <row r="132" spans="1:41">
      <c r="A132" s="173" t="s">
        <v>218</v>
      </c>
      <c r="B132" s="204">
        <v>5</v>
      </c>
      <c r="C132" s="204" t="s">
        <v>313</v>
      </c>
      <c r="D132" s="204" t="s">
        <v>314</v>
      </c>
      <c r="E132" s="204" t="s">
        <v>315</v>
      </c>
      <c r="F132" s="204" t="s">
        <v>316</v>
      </c>
      <c r="I132" s="205" t="s">
        <v>283</v>
      </c>
      <c r="K132" s="205" t="s">
        <v>311</v>
      </c>
      <c r="L132" s="205" t="s">
        <v>284</v>
      </c>
      <c r="P132" s="206">
        <v>426.34</v>
      </c>
      <c r="Q132" s="206">
        <v>80</v>
      </c>
      <c r="R132" s="206">
        <v>506.34</v>
      </c>
      <c r="S132" s="206">
        <v>14.54</v>
      </c>
      <c r="T132" s="206">
        <v>40.29</v>
      </c>
      <c r="W132"/>
      <c r="Y132" s="206">
        <v>125.3</v>
      </c>
      <c r="AA132" s="206">
        <v>253.17</v>
      </c>
      <c r="AB132" s="206">
        <v>433.3</v>
      </c>
      <c r="AC132" s="206">
        <v>73.040000000000006</v>
      </c>
      <c r="AD132" s="205" t="s">
        <v>285</v>
      </c>
      <c r="AE132" s="204" t="s">
        <v>317</v>
      </c>
      <c r="AF132" s="204" t="s">
        <v>287</v>
      </c>
      <c r="AG132" s="204" t="s">
        <v>288</v>
      </c>
      <c r="AH132" s="206">
        <v>35.53</v>
      </c>
      <c r="AI132" s="206">
        <v>33.33</v>
      </c>
      <c r="AJ132" s="206">
        <v>47.54</v>
      </c>
      <c r="AK132" s="206">
        <v>4.26</v>
      </c>
      <c r="AL132" s="206">
        <v>29.61</v>
      </c>
      <c r="AM132" s="206">
        <v>35.51</v>
      </c>
    </row>
    <row r="133" spans="1:41">
      <c r="A133" s="173" t="s">
        <v>218</v>
      </c>
      <c r="B133" s="204">
        <v>6</v>
      </c>
      <c r="C133" s="204" t="s">
        <v>330</v>
      </c>
      <c r="D133" s="204" t="s">
        <v>331</v>
      </c>
      <c r="E133" s="204" t="s">
        <v>325</v>
      </c>
      <c r="F133" s="204" t="s">
        <v>326</v>
      </c>
      <c r="I133" s="205" t="s">
        <v>332</v>
      </c>
      <c r="K133" s="205" t="s">
        <v>333</v>
      </c>
      <c r="L133" s="205" t="s">
        <v>284</v>
      </c>
      <c r="M133" s="206">
        <v>0.03</v>
      </c>
      <c r="N133" s="206">
        <v>74.97</v>
      </c>
      <c r="O133" s="206">
        <v>6.49</v>
      </c>
      <c r="P133" s="206">
        <v>900</v>
      </c>
      <c r="Q133" s="206">
        <v>300</v>
      </c>
      <c r="R133" s="206">
        <v>1281.49</v>
      </c>
      <c r="T133" s="206">
        <v>85.05</v>
      </c>
      <c r="V133" s="206">
        <v>90.29</v>
      </c>
      <c r="W133"/>
      <c r="Z133" s="206">
        <v>225</v>
      </c>
      <c r="AA133" s="206">
        <v>397.21</v>
      </c>
      <c r="AB133" s="206">
        <v>797.55</v>
      </c>
      <c r="AC133" s="206">
        <v>483.94</v>
      </c>
      <c r="AD133" s="205" t="s">
        <v>285</v>
      </c>
      <c r="AE133" s="204" t="s">
        <v>334</v>
      </c>
      <c r="AF133" s="204" t="s">
        <v>287</v>
      </c>
      <c r="AG133" s="204" t="s">
        <v>288</v>
      </c>
      <c r="AH133" s="206">
        <v>75</v>
      </c>
      <c r="AI133" s="206">
        <v>33.33</v>
      </c>
      <c r="AJ133" s="206">
        <v>100.35</v>
      </c>
      <c r="AK133" s="206">
        <v>9</v>
      </c>
      <c r="AL133" s="206">
        <v>50</v>
      </c>
      <c r="AM133" s="206">
        <v>0</v>
      </c>
    </row>
    <row r="134" spans="1:41">
      <c r="A134" s="173" t="s">
        <v>218</v>
      </c>
      <c r="B134" s="204">
        <v>7</v>
      </c>
      <c r="C134" s="204" t="s">
        <v>344</v>
      </c>
      <c r="D134" s="204" t="s">
        <v>345</v>
      </c>
      <c r="E134" s="204" t="s">
        <v>325</v>
      </c>
      <c r="F134" s="204" t="s">
        <v>326</v>
      </c>
      <c r="I134" s="205" t="s">
        <v>346</v>
      </c>
      <c r="L134" s="205" t="s">
        <v>284</v>
      </c>
      <c r="P134" s="206">
        <v>950</v>
      </c>
      <c r="Q134" s="206">
        <v>250</v>
      </c>
      <c r="R134" s="206">
        <v>1200</v>
      </c>
      <c r="T134" s="206">
        <v>89.78</v>
      </c>
      <c r="W134"/>
      <c r="Z134" s="206">
        <v>237.5</v>
      </c>
      <c r="AA134" s="206">
        <v>481.25</v>
      </c>
      <c r="AB134" s="206">
        <v>808.53</v>
      </c>
      <c r="AC134" s="206">
        <v>391.47</v>
      </c>
      <c r="AD134" s="205" t="s">
        <v>285</v>
      </c>
      <c r="AE134" s="204" t="s">
        <v>347</v>
      </c>
      <c r="AF134" s="204" t="s">
        <v>287</v>
      </c>
      <c r="AG134" s="204" t="s">
        <v>288</v>
      </c>
      <c r="AH134" s="206">
        <v>79.17</v>
      </c>
      <c r="AI134" s="206">
        <v>33.33</v>
      </c>
      <c r="AJ134" s="206">
        <v>105.93</v>
      </c>
      <c r="AK134" s="206">
        <v>9.5</v>
      </c>
      <c r="AL134" s="206">
        <v>60.69</v>
      </c>
      <c r="AM134" s="206">
        <v>79.14</v>
      </c>
    </row>
    <row r="135" spans="1:41">
      <c r="A135" s="173" t="s">
        <v>218</v>
      </c>
      <c r="B135" s="204">
        <v>8</v>
      </c>
      <c r="C135" s="204" t="s">
        <v>348</v>
      </c>
      <c r="D135" s="204" t="s">
        <v>349</v>
      </c>
      <c r="E135" s="204" t="s">
        <v>315</v>
      </c>
      <c r="F135" s="204" t="s">
        <v>316</v>
      </c>
      <c r="I135" s="205" t="s">
        <v>283</v>
      </c>
      <c r="K135" s="205" t="s">
        <v>311</v>
      </c>
      <c r="L135" s="205" t="s">
        <v>284</v>
      </c>
      <c r="P135" s="206">
        <v>428.84</v>
      </c>
      <c r="Q135" s="206">
        <v>80</v>
      </c>
      <c r="R135" s="206">
        <v>508.84</v>
      </c>
      <c r="T135" s="206">
        <v>40.53</v>
      </c>
      <c r="W135"/>
      <c r="Y135" s="206">
        <v>168.3</v>
      </c>
      <c r="AA135" s="206">
        <v>254.42</v>
      </c>
      <c r="AB135" s="206">
        <v>463.25</v>
      </c>
      <c r="AC135" s="206">
        <v>45.59</v>
      </c>
      <c r="AD135" s="205" t="s">
        <v>285</v>
      </c>
      <c r="AE135" s="204" t="s">
        <v>350</v>
      </c>
      <c r="AF135" s="204" t="s">
        <v>287</v>
      </c>
      <c r="AG135" s="204" t="s">
        <v>288</v>
      </c>
      <c r="AH135" s="206">
        <v>35.74</v>
      </c>
      <c r="AI135" s="206">
        <v>33.33</v>
      </c>
      <c r="AJ135" s="206">
        <v>47.82</v>
      </c>
      <c r="AK135" s="206">
        <v>4.29</v>
      </c>
      <c r="AL135" s="206">
        <v>29.78</v>
      </c>
      <c r="AM135" s="206">
        <v>35.72</v>
      </c>
    </row>
    <row r="136" spans="1:41">
      <c r="A136" s="173" t="s">
        <v>218</v>
      </c>
      <c r="B136" s="204">
        <v>9</v>
      </c>
      <c r="C136" s="204" t="s">
        <v>351</v>
      </c>
      <c r="D136" s="204" t="s">
        <v>352</v>
      </c>
      <c r="E136" s="204" t="s">
        <v>281</v>
      </c>
      <c r="F136" s="204" t="s">
        <v>282</v>
      </c>
      <c r="I136" s="205" t="s">
        <v>353</v>
      </c>
      <c r="L136" s="205" t="s">
        <v>284</v>
      </c>
      <c r="M136" s="206">
        <v>7.0000000000000007E-2</v>
      </c>
      <c r="N136" s="206">
        <v>166.6</v>
      </c>
      <c r="P136" s="206">
        <v>2000</v>
      </c>
      <c r="Q136" s="206">
        <v>500</v>
      </c>
      <c r="R136" s="206">
        <v>2666.67</v>
      </c>
      <c r="T136" s="206">
        <v>189</v>
      </c>
      <c r="W136" s="206">
        <v>49.12</v>
      </c>
      <c r="Z136" s="206">
        <v>500</v>
      </c>
      <c r="AA136" s="206">
        <v>1000</v>
      </c>
      <c r="AB136" s="206">
        <v>1738.12</v>
      </c>
      <c r="AC136" s="206">
        <v>928.55</v>
      </c>
      <c r="AD136" s="205" t="s">
        <v>285</v>
      </c>
      <c r="AE136" s="204" t="s">
        <v>354</v>
      </c>
      <c r="AF136" s="204" t="s">
        <v>296</v>
      </c>
      <c r="AG136" s="204" t="s">
        <v>288</v>
      </c>
      <c r="AH136" s="206">
        <v>166.67</v>
      </c>
      <c r="AI136" s="206">
        <v>33.33</v>
      </c>
      <c r="AJ136" s="206">
        <v>223</v>
      </c>
      <c r="AK136" s="206">
        <v>20</v>
      </c>
      <c r="AL136" s="206">
        <v>138.88999999999999</v>
      </c>
      <c r="AM136" s="206">
        <v>0</v>
      </c>
    </row>
    <row r="137" spans="1:41">
      <c r="A137" s="173" t="s">
        <v>218</v>
      </c>
      <c r="B137" s="204">
        <v>10</v>
      </c>
      <c r="C137" s="204" t="s">
        <v>359</v>
      </c>
      <c r="D137" s="204" t="s">
        <v>360</v>
      </c>
      <c r="E137" s="204" t="s">
        <v>281</v>
      </c>
      <c r="F137" s="204" t="s">
        <v>309</v>
      </c>
      <c r="I137" s="205" t="s">
        <v>346</v>
      </c>
      <c r="K137" s="205" t="s">
        <v>305</v>
      </c>
      <c r="L137" s="205" t="s">
        <v>284</v>
      </c>
      <c r="P137" s="206">
        <v>404.4</v>
      </c>
      <c r="Q137" s="206">
        <v>60</v>
      </c>
      <c r="R137" s="206">
        <v>464.4</v>
      </c>
      <c r="T137" s="206">
        <v>38.22</v>
      </c>
      <c r="W137"/>
      <c r="Y137" s="206">
        <v>148.43</v>
      </c>
      <c r="AA137" s="206">
        <v>232.2</v>
      </c>
      <c r="AB137" s="206">
        <v>418.85</v>
      </c>
      <c r="AC137" s="206">
        <v>45.55</v>
      </c>
      <c r="AD137" s="205" t="s">
        <v>285</v>
      </c>
      <c r="AE137" s="204" t="s">
        <v>361</v>
      </c>
      <c r="AF137" s="204" t="s">
        <v>287</v>
      </c>
      <c r="AG137" s="204" t="s">
        <v>288</v>
      </c>
      <c r="AH137" s="206">
        <v>33.700000000000003</v>
      </c>
      <c r="AI137" s="206">
        <v>33.33</v>
      </c>
      <c r="AJ137" s="206">
        <v>45.09</v>
      </c>
      <c r="AK137" s="206">
        <v>4.04</v>
      </c>
      <c r="AL137" s="206">
        <v>25.84</v>
      </c>
      <c r="AM137" s="206">
        <v>33.69</v>
      </c>
    </row>
    <row r="138" spans="1:41">
      <c r="A138" s="173" t="s">
        <v>219</v>
      </c>
      <c r="B138" s="204">
        <v>1</v>
      </c>
      <c r="C138" s="204" t="s">
        <v>279</v>
      </c>
      <c r="D138" s="204" t="s">
        <v>280</v>
      </c>
      <c r="E138" s="204" t="s">
        <v>281</v>
      </c>
      <c r="F138" s="204" t="s">
        <v>282</v>
      </c>
      <c r="I138" s="205" t="s">
        <v>283</v>
      </c>
      <c r="L138" s="205" t="s">
        <v>284</v>
      </c>
      <c r="M138" s="206">
        <v>7.0000000000000007E-2</v>
      </c>
      <c r="N138" s="206">
        <v>166.6</v>
      </c>
      <c r="P138" s="206">
        <v>2000</v>
      </c>
      <c r="Q138" s="206">
        <v>500</v>
      </c>
      <c r="R138" s="206">
        <v>2666.67</v>
      </c>
      <c r="T138" s="206">
        <v>189</v>
      </c>
      <c r="W138" s="206">
        <v>36.58</v>
      </c>
      <c r="Z138" s="206">
        <v>500</v>
      </c>
      <c r="AA138" s="206">
        <v>1000</v>
      </c>
      <c r="AB138" s="206">
        <v>1725.58</v>
      </c>
      <c r="AC138" s="206">
        <v>941.09</v>
      </c>
      <c r="AD138" s="205" t="s">
        <v>285</v>
      </c>
      <c r="AE138" s="204" t="s">
        <v>286</v>
      </c>
      <c r="AF138" s="204" t="s">
        <v>287</v>
      </c>
      <c r="AG138" s="204" t="s">
        <v>288</v>
      </c>
      <c r="AH138" s="206">
        <v>166.67</v>
      </c>
      <c r="AI138" s="206">
        <v>33.33</v>
      </c>
      <c r="AJ138" s="206">
        <v>223</v>
      </c>
      <c r="AK138" s="206">
        <v>20</v>
      </c>
      <c r="AL138" s="206">
        <v>144.44</v>
      </c>
      <c r="AM138" s="206">
        <v>0</v>
      </c>
      <c r="AO138" s="204" t="s">
        <v>289</v>
      </c>
    </row>
    <row r="139" spans="1:41">
      <c r="A139" s="173" t="s">
        <v>219</v>
      </c>
      <c r="B139" s="204">
        <v>2</v>
      </c>
      <c r="C139" s="204" t="s">
        <v>290</v>
      </c>
      <c r="D139" s="204" t="s">
        <v>291</v>
      </c>
      <c r="E139" s="204" t="s">
        <v>292</v>
      </c>
      <c r="F139" s="204" t="s">
        <v>293</v>
      </c>
      <c r="I139" s="205" t="s">
        <v>294</v>
      </c>
      <c r="L139" s="205" t="s">
        <v>284</v>
      </c>
      <c r="P139" s="206">
        <v>1800</v>
      </c>
      <c r="Q139" s="206">
        <v>400</v>
      </c>
      <c r="R139" s="206">
        <v>2200</v>
      </c>
      <c r="T139" s="206">
        <v>170.1</v>
      </c>
      <c r="V139" s="206">
        <v>707.8</v>
      </c>
      <c r="W139" s="206">
        <v>31.15</v>
      </c>
      <c r="Y139" s="206">
        <v>98.29</v>
      </c>
      <c r="Z139" s="206">
        <v>450</v>
      </c>
      <c r="AA139" s="206">
        <v>522.09</v>
      </c>
      <c r="AB139" s="206">
        <v>1979.43</v>
      </c>
      <c r="AC139" s="206">
        <v>220.57</v>
      </c>
      <c r="AD139" s="205" t="s">
        <v>285</v>
      </c>
      <c r="AE139" s="204" t="s">
        <v>295</v>
      </c>
      <c r="AF139" s="204" t="s">
        <v>296</v>
      </c>
      <c r="AG139" s="204" t="s">
        <v>288</v>
      </c>
      <c r="AH139" s="206">
        <v>150</v>
      </c>
      <c r="AI139" s="206">
        <v>33.33</v>
      </c>
      <c r="AJ139" s="206">
        <v>200.7</v>
      </c>
      <c r="AK139" s="206">
        <v>18</v>
      </c>
      <c r="AL139" s="206">
        <v>100</v>
      </c>
      <c r="AM139" s="206">
        <v>149.94</v>
      </c>
    </row>
    <row r="140" spans="1:41">
      <c r="A140" s="173" t="s">
        <v>219</v>
      </c>
      <c r="B140" s="204">
        <v>3</v>
      </c>
      <c r="C140" s="204" t="s">
        <v>301</v>
      </c>
      <c r="D140" s="204" t="s">
        <v>302</v>
      </c>
      <c r="E140" s="204" t="s">
        <v>281</v>
      </c>
      <c r="F140" s="204" t="s">
        <v>303</v>
      </c>
      <c r="I140" s="205" t="s">
        <v>304</v>
      </c>
      <c r="K140" s="205" t="s">
        <v>305</v>
      </c>
      <c r="L140" s="205" t="s">
        <v>284</v>
      </c>
      <c r="P140" s="206">
        <v>414.11</v>
      </c>
      <c r="Q140" s="206">
        <v>100</v>
      </c>
      <c r="R140" s="206">
        <v>514.11</v>
      </c>
      <c r="T140" s="206">
        <v>39.130000000000003</v>
      </c>
      <c r="V140" s="206">
        <v>104.42</v>
      </c>
      <c r="W140"/>
      <c r="Y140" s="206">
        <v>56.79</v>
      </c>
      <c r="Z140" s="206">
        <v>103.52</v>
      </c>
      <c r="AA140" s="206">
        <v>205.3</v>
      </c>
      <c r="AB140" s="206">
        <v>509.16</v>
      </c>
      <c r="AC140" s="206">
        <v>4.95</v>
      </c>
      <c r="AD140" s="205" t="s">
        <v>285</v>
      </c>
      <c r="AE140" s="204" t="s">
        <v>306</v>
      </c>
      <c r="AF140" s="204" t="s">
        <v>287</v>
      </c>
      <c r="AG140" s="204" t="s">
        <v>288</v>
      </c>
      <c r="AH140" s="206">
        <v>34.51</v>
      </c>
      <c r="AI140" s="206">
        <v>33.33</v>
      </c>
      <c r="AJ140" s="206">
        <v>46.17</v>
      </c>
      <c r="AK140" s="206">
        <v>4.1399999999999997</v>
      </c>
      <c r="AL140" s="206">
        <v>27.61</v>
      </c>
      <c r="AM140" s="206">
        <v>34.5</v>
      </c>
    </row>
    <row r="141" spans="1:41">
      <c r="A141" s="173" t="s">
        <v>219</v>
      </c>
      <c r="B141" s="204">
        <v>4</v>
      </c>
      <c r="C141" s="204" t="s">
        <v>307</v>
      </c>
      <c r="D141" s="204" t="s">
        <v>308</v>
      </c>
      <c r="E141" s="204" t="s">
        <v>281</v>
      </c>
      <c r="F141" s="204" t="s">
        <v>309</v>
      </c>
      <c r="I141" s="205" t="s">
        <v>310</v>
      </c>
      <c r="K141" s="205" t="s">
        <v>311</v>
      </c>
      <c r="L141" s="205" t="s">
        <v>284</v>
      </c>
      <c r="N141" s="206">
        <v>33.69</v>
      </c>
      <c r="P141" s="206">
        <v>404.4</v>
      </c>
      <c r="R141" s="206">
        <v>438.09</v>
      </c>
      <c r="T141" s="206">
        <v>38.22</v>
      </c>
      <c r="W141"/>
      <c r="Y141" s="206">
        <v>36.92</v>
      </c>
      <c r="AA141" s="206">
        <v>202.2</v>
      </c>
      <c r="AB141" s="206">
        <v>277.33999999999997</v>
      </c>
      <c r="AC141" s="206">
        <v>160.75</v>
      </c>
      <c r="AD141" s="205" t="s">
        <v>285</v>
      </c>
      <c r="AE141" s="204" t="s">
        <v>312</v>
      </c>
      <c r="AF141" s="204" t="s">
        <v>287</v>
      </c>
      <c r="AG141" s="204" t="s">
        <v>288</v>
      </c>
      <c r="AH141" s="206">
        <v>33.700000000000003</v>
      </c>
      <c r="AI141" s="206">
        <v>33.33</v>
      </c>
      <c r="AJ141" s="206">
        <v>45.09</v>
      </c>
      <c r="AK141" s="206">
        <v>4.04</v>
      </c>
      <c r="AL141" s="206">
        <v>22.47</v>
      </c>
      <c r="AM141" s="206">
        <v>0</v>
      </c>
    </row>
    <row r="142" spans="1:41">
      <c r="A142" s="173" t="s">
        <v>219</v>
      </c>
      <c r="B142" s="204">
        <v>5</v>
      </c>
      <c r="C142" s="204" t="s">
        <v>313</v>
      </c>
      <c r="D142" s="204" t="s">
        <v>314</v>
      </c>
      <c r="E142" s="204" t="s">
        <v>315</v>
      </c>
      <c r="F142" s="204" t="s">
        <v>316</v>
      </c>
      <c r="I142" s="205" t="s">
        <v>283</v>
      </c>
      <c r="K142" s="205" t="s">
        <v>311</v>
      </c>
      <c r="L142" s="205" t="s">
        <v>284</v>
      </c>
      <c r="P142" s="206">
        <v>426.34</v>
      </c>
      <c r="Q142" s="206">
        <v>80</v>
      </c>
      <c r="R142" s="206">
        <v>506.34</v>
      </c>
      <c r="S142" s="206">
        <v>14.54</v>
      </c>
      <c r="T142" s="206">
        <v>40.29</v>
      </c>
      <c r="W142"/>
      <c r="Y142" s="206">
        <v>124.82</v>
      </c>
      <c r="AA142" s="206">
        <v>253.17</v>
      </c>
      <c r="AB142" s="206">
        <v>432.82</v>
      </c>
      <c r="AC142" s="206">
        <v>73.52</v>
      </c>
      <c r="AD142" s="205" t="s">
        <v>285</v>
      </c>
      <c r="AE142" s="204" t="s">
        <v>317</v>
      </c>
      <c r="AF142" s="204" t="s">
        <v>287</v>
      </c>
      <c r="AG142" s="204" t="s">
        <v>288</v>
      </c>
      <c r="AH142" s="206">
        <v>35.53</v>
      </c>
      <c r="AI142" s="206">
        <v>33.33</v>
      </c>
      <c r="AJ142" s="206">
        <v>47.54</v>
      </c>
      <c r="AK142" s="206">
        <v>4.26</v>
      </c>
      <c r="AL142" s="206">
        <v>30.79</v>
      </c>
      <c r="AM142" s="206">
        <v>35.51</v>
      </c>
    </row>
    <row r="143" spans="1:41">
      <c r="A143" s="173" t="s">
        <v>219</v>
      </c>
      <c r="B143" s="204">
        <v>6</v>
      </c>
      <c r="C143" s="204" t="s">
        <v>330</v>
      </c>
      <c r="D143" s="204" t="s">
        <v>331</v>
      </c>
      <c r="E143" s="204" t="s">
        <v>325</v>
      </c>
      <c r="F143" s="204" t="s">
        <v>326</v>
      </c>
      <c r="I143" s="205" t="s">
        <v>332</v>
      </c>
      <c r="K143" s="205" t="s">
        <v>333</v>
      </c>
      <c r="L143" s="205" t="s">
        <v>284</v>
      </c>
      <c r="M143" s="206">
        <v>0.03</v>
      </c>
      <c r="N143" s="206">
        <v>74.97</v>
      </c>
      <c r="P143" s="206">
        <v>900</v>
      </c>
      <c r="Q143" s="206">
        <v>300</v>
      </c>
      <c r="R143" s="206">
        <v>1275</v>
      </c>
      <c r="T143" s="206">
        <v>85.05</v>
      </c>
      <c r="V143" s="206">
        <v>188.37</v>
      </c>
      <c r="W143"/>
      <c r="Z143" s="206">
        <v>225</v>
      </c>
      <c r="AA143" s="206">
        <v>397.21</v>
      </c>
      <c r="AB143" s="206">
        <v>895.63</v>
      </c>
      <c r="AC143" s="206">
        <v>379.37</v>
      </c>
      <c r="AD143" s="205" t="s">
        <v>285</v>
      </c>
      <c r="AE143" s="204" t="s">
        <v>334</v>
      </c>
      <c r="AF143" s="204" t="s">
        <v>287</v>
      </c>
      <c r="AG143" s="204" t="s">
        <v>288</v>
      </c>
      <c r="AH143" s="206">
        <v>75</v>
      </c>
      <c r="AI143" s="206">
        <v>33.33</v>
      </c>
      <c r="AJ143" s="206">
        <v>100.35</v>
      </c>
      <c r="AK143" s="206">
        <v>9</v>
      </c>
      <c r="AL143" s="206">
        <v>50</v>
      </c>
      <c r="AM143" s="206">
        <v>0</v>
      </c>
    </row>
    <row r="144" spans="1:41">
      <c r="A144" s="173" t="s">
        <v>219</v>
      </c>
      <c r="B144" s="204">
        <v>7</v>
      </c>
      <c r="C144" s="204" t="s">
        <v>344</v>
      </c>
      <c r="D144" s="204" t="s">
        <v>345</v>
      </c>
      <c r="E144" s="204" t="s">
        <v>325</v>
      </c>
      <c r="F144" s="204" t="s">
        <v>326</v>
      </c>
      <c r="I144" s="205" t="s">
        <v>346</v>
      </c>
      <c r="L144" s="205" t="s">
        <v>284</v>
      </c>
      <c r="P144" s="206">
        <v>950</v>
      </c>
      <c r="Q144" s="206">
        <v>250</v>
      </c>
      <c r="R144" s="206">
        <v>1200</v>
      </c>
      <c r="T144" s="206">
        <v>89.78</v>
      </c>
      <c r="W144"/>
      <c r="Z144" s="206">
        <v>237.5</v>
      </c>
      <c r="AA144" s="206">
        <v>481.25</v>
      </c>
      <c r="AB144" s="206">
        <v>808.53</v>
      </c>
      <c r="AC144" s="206">
        <v>391.47</v>
      </c>
      <c r="AD144" s="205" t="s">
        <v>285</v>
      </c>
      <c r="AE144" s="204" t="s">
        <v>347</v>
      </c>
      <c r="AF144" s="204" t="s">
        <v>287</v>
      </c>
      <c r="AG144" s="204" t="s">
        <v>288</v>
      </c>
      <c r="AH144" s="206">
        <v>79.17</v>
      </c>
      <c r="AI144" s="206">
        <v>33.33</v>
      </c>
      <c r="AJ144" s="206">
        <v>105.93</v>
      </c>
      <c r="AK144" s="206">
        <v>9.5</v>
      </c>
      <c r="AL144" s="206">
        <v>60.69</v>
      </c>
      <c r="AM144" s="206">
        <v>79.14</v>
      </c>
    </row>
    <row r="145" spans="1:39">
      <c r="A145" s="173" t="s">
        <v>219</v>
      </c>
      <c r="B145" s="204">
        <v>8</v>
      </c>
      <c r="C145" s="204" t="s">
        <v>348</v>
      </c>
      <c r="D145" s="204" t="s">
        <v>349</v>
      </c>
      <c r="E145" s="204" t="s">
        <v>315</v>
      </c>
      <c r="F145" s="204" t="s">
        <v>316</v>
      </c>
      <c r="I145" s="205" t="s">
        <v>283</v>
      </c>
      <c r="K145" s="205" t="s">
        <v>311</v>
      </c>
      <c r="L145" s="205" t="s">
        <v>284</v>
      </c>
      <c r="P145" s="206">
        <v>428.84</v>
      </c>
      <c r="Q145" s="206">
        <v>80</v>
      </c>
      <c r="R145" s="206">
        <v>508.84</v>
      </c>
      <c r="T145" s="206">
        <v>40.53</v>
      </c>
      <c r="W145"/>
      <c r="Y145" s="206">
        <v>168.3</v>
      </c>
      <c r="AA145" s="206">
        <v>254.42</v>
      </c>
      <c r="AB145" s="206">
        <v>463.25</v>
      </c>
      <c r="AC145" s="206">
        <v>45.59</v>
      </c>
      <c r="AD145" s="205" t="s">
        <v>285</v>
      </c>
      <c r="AE145" s="204" t="s">
        <v>350</v>
      </c>
      <c r="AF145" s="204" t="s">
        <v>287</v>
      </c>
      <c r="AG145" s="204" t="s">
        <v>288</v>
      </c>
      <c r="AH145" s="206">
        <v>35.74</v>
      </c>
      <c r="AI145" s="206">
        <v>33.33</v>
      </c>
      <c r="AJ145" s="206">
        <v>47.82</v>
      </c>
      <c r="AK145" s="206">
        <v>4.29</v>
      </c>
      <c r="AL145" s="206">
        <v>30.97</v>
      </c>
      <c r="AM145" s="206">
        <v>35.72</v>
      </c>
    </row>
    <row r="146" spans="1:39">
      <c r="A146" s="173" t="s">
        <v>219</v>
      </c>
      <c r="B146" s="204">
        <v>9</v>
      </c>
      <c r="C146" s="204" t="s">
        <v>351</v>
      </c>
      <c r="D146" s="204" t="s">
        <v>352</v>
      </c>
      <c r="E146" s="204" t="s">
        <v>281</v>
      </c>
      <c r="F146" s="204" t="s">
        <v>282</v>
      </c>
      <c r="I146" s="205" t="s">
        <v>353</v>
      </c>
      <c r="L146" s="205" t="s">
        <v>284</v>
      </c>
      <c r="M146" s="206">
        <v>7.0000000000000007E-2</v>
      </c>
      <c r="N146" s="206">
        <v>166.6</v>
      </c>
      <c r="P146" s="206">
        <v>2000</v>
      </c>
      <c r="Q146" s="206">
        <v>500</v>
      </c>
      <c r="R146" s="206">
        <v>2666.67</v>
      </c>
      <c r="T146" s="206">
        <v>189</v>
      </c>
      <c r="W146" s="206">
        <v>49.12</v>
      </c>
      <c r="Z146" s="206">
        <v>500</v>
      </c>
      <c r="AA146" s="206">
        <v>1000</v>
      </c>
      <c r="AB146" s="206">
        <v>1738.12</v>
      </c>
      <c r="AC146" s="206">
        <v>928.55</v>
      </c>
      <c r="AD146" s="205" t="s">
        <v>285</v>
      </c>
      <c r="AE146" s="204" t="s">
        <v>354</v>
      </c>
      <c r="AF146" s="204" t="s">
        <v>296</v>
      </c>
      <c r="AG146" s="204" t="s">
        <v>288</v>
      </c>
      <c r="AH146" s="206">
        <v>166.67</v>
      </c>
      <c r="AI146" s="206">
        <v>33.33</v>
      </c>
      <c r="AJ146" s="206">
        <v>223</v>
      </c>
      <c r="AK146" s="206">
        <v>20</v>
      </c>
      <c r="AL146" s="206">
        <v>138.88999999999999</v>
      </c>
      <c r="AM146" s="206">
        <v>0</v>
      </c>
    </row>
    <row r="147" spans="1:39">
      <c r="A147" s="173" t="s">
        <v>219</v>
      </c>
      <c r="B147" s="204">
        <v>10</v>
      </c>
      <c r="C147" s="204" t="s">
        <v>359</v>
      </c>
      <c r="D147" s="204" t="s">
        <v>360</v>
      </c>
      <c r="E147" s="204" t="s">
        <v>281</v>
      </c>
      <c r="F147" s="204" t="s">
        <v>309</v>
      </c>
      <c r="I147" s="205" t="s">
        <v>346</v>
      </c>
      <c r="K147" s="205" t="s">
        <v>305</v>
      </c>
      <c r="L147" s="205" t="s">
        <v>284</v>
      </c>
      <c r="P147" s="206">
        <v>404.4</v>
      </c>
      <c r="Q147" s="206">
        <v>60</v>
      </c>
      <c r="R147" s="206">
        <v>464.4</v>
      </c>
      <c r="T147" s="206">
        <v>38.22</v>
      </c>
      <c r="W147"/>
      <c r="Y147" s="206">
        <v>148.43</v>
      </c>
      <c r="AA147" s="206">
        <v>232.2</v>
      </c>
      <c r="AB147" s="206">
        <v>418.85</v>
      </c>
      <c r="AC147" s="206">
        <v>45.55</v>
      </c>
      <c r="AD147" s="205" t="s">
        <v>285</v>
      </c>
      <c r="AE147" s="204" t="s">
        <v>361</v>
      </c>
      <c r="AF147" s="204" t="s">
        <v>287</v>
      </c>
      <c r="AG147" s="204" t="s">
        <v>288</v>
      </c>
      <c r="AH147" s="206">
        <v>33.700000000000003</v>
      </c>
      <c r="AI147" s="206">
        <v>33.33</v>
      </c>
      <c r="AJ147" s="206">
        <v>45.09</v>
      </c>
      <c r="AK147" s="206">
        <v>4.04</v>
      </c>
      <c r="AL147" s="206">
        <v>25.84</v>
      </c>
      <c r="AM147" s="206">
        <v>33.69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192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Cedula Resumen</vt:lpstr>
      <vt:lpstr>Beneficios Sociales</vt:lpstr>
      <vt:lpstr>Finiquito</vt:lpstr>
      <vt:lpstr>Nomina y Sueldos</vt:lpstr>
      <vt:lpstr>Detalle</vt:lpstr>
      <vt:lpstr>Detalle Contabilidad</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22</cp:revision>
  <dcterms:created xsi:type="dcterms:W3CDTF">2020-10-19T12:23:50Z</dcterms:created>
  <dcterms:modified xsi:type="dcterms:W3CDTF">2021-04-05T20:29:39Z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