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edula_Resumen" sheetId="1" state="visible" r:id="rId2"/>
    <sheet name="CALCULO DE DEPRECIACION 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<sst xmlns="http://schemas.openxmlformats.org/spreadsheetml/2006/main" count="156" uniqueCount="96">
  <si>
    <t xml:space="preserve">AUDITORIA DE ACTIVOS NO CORRIENTES</t>
  </si>
  <si>
    <t xml:space="preserve">Cliente:</t>
  </si>
  <si>
    <t xml:space="preserve">VISACOM S.A</t>
  </si>
  <si>
    <t xml:space="preserve">P/T:</t>
  </si>
  <si>
    <t xml:space="preserve">Sección:</t>
  </si>
  <si>
    <t xml:space="preserve">Fase 2 – Ejecución</t>
  </si>
  <si>
    <t xml:space="preserve">Preparado por:</t>
  </si>
  <si>
    <t xml:space="preserve">Dara Macias</t>
  </si>
  <si>
    <t xml:space="preserve">Area:</t>
  </si>
  <si>
    <t xml:space="preserve">Activos no Corrientes</t>
  </si>
  <si>
    <t xml:space="preserve">Fecha:</t>
  </si>
  <si>
    <t xml:space="preserve">Prueba:</t>
  </si>
  <si>
    <t xml:space="preserve">Análisis variaciones de grupo contable</t>
  </si>
  <si>
    <t xml:space="preserve">Revisado por:</t>
  </si>
  <si>
    <t xml:space="preserve">Carlos Almeida</t>
  </si>
  <si>
    <t xml:space="preserve">Con corte al:</t>
  </si>
  <si>
    <t xml:space="preserve">Al 31 de Agosto del 2020</t>
  </si>
  <si>
    <t xml:space="preserve">Código</t>
  </si>
  <si>
    <t xml:space="preserve">Cuenta</t>
  </si>
  <si>
    <t xml:space="preserve">Saldos contables al</t>
  </si>
  <si>
    <t xml:space="preserve">Ajustes y/o re-clasificaciones</t>
  </si>
  <si>
    <t xml:space="preserve">Saldos auditados al</t>
  </si>
  <si>
    <t xml:space="preserve">Ref. PT</t>
  </si>
  <si>
    <t xml:space="preserve">Ref</t>
  </si>
  <si>
    <t xml:space="preserve">Variaciones</t>
  </si>
  <si>
    <t xml:space="preserve">Obs.</t>
  </si>
  <si>
    <t xml:space="preserve">Débitos</t>
  </si>
  <si>
    <t xml:space="preserve">Créditos</t>
  </si>
  <si>
    <t xml:space="preserve">Valor</t>
  </si>
  <si>
    <t xml:space="preserve">%</t>
  </si>
  <si>
    <t xml:space="preserve">Propiedades y equipos, neto</t>
  </si>
  <si>
    <t xml:space="preserve">1.2.1.5</t>
  </si>
  <si>
    <t xml:space="preserve">MUEBLES Y ENSERES</t>
  </si>
  <si>
    <t xml:space="preserve">1.2.1.7</t>
  </si>
  <si>
    <t xml:space="preserve">EQUIPOS DE COMPUTACION</t>
  </si>
  <si>
    <t xml:space="preserve">1.2.1.4</t>
  </si>
  <si>
    <t xml:space="preserve">INSTALACIONES</t>
  </si>
  <si>
    <t xml:space="preserve">1.2.1.8</t>
  </si>
  <si>
    <t xml:space="preserve">VEHICULOS</t>
  </si>
  <si>
    <t xml:space="preserve">1.2.1.9</t>
  </si>
  <si>
    <t xml:space="preserve">OTROS ACTIVOS</t>
  </si>
  <si>
    <t xml:space="preserve">DESARROLLO SOFTWARE CONTIFICO</t>
  </si>
  <si>
    <t xml:space="preserve">1.2.1.10</t>
  </si>
  <si>
    <t xml:space="preserve">Equipos y Acc de Proyeccion</t>
  </si>
  <si>
    <t xml:space="preserve">1.2.1.11</t>
  </si>
  <si>
    <t xml:space="preserve">(-) Depreciación Acumulada Propiedades, Planta y Equipo</t>
  </si>
  <si>
    <t xml:space="preserve">DEPRECIACION ACUMULADA</t>
  </si>
  <si>
    <t xml:space="preserve">Total</t>
  </si>
  <si>
    <t xml:space="preserve">Saldo al</t>
  </si>
  <si>
    <t xml:space="preserve">Nota a los Ef's</t>
  </si>
  <si>
    <t xml:space="preserve">Muebles y enseres</t>
  </si>
  <si>
    <t xml:space="preserve">Vehículos</t>
  </si>
  <si>
    <t xml:space="preserve">Equipos de computación</t>
  </si>
  <si>
    <t xml:space="preserve">Otros, principalmente instalaciones</t>
  </si>
  <si>
    <t xml:space="preserve">Trial</t>
  </si>
  <si>
    <t xml:space="preserve">Diferencia</t>
  </si>
  <si>
    <t xml:space="preserve">Fuente:</t>
  </si>
  <si>
    <t xml:space="preserve">Estados Financieros de la compañía</t>
  </si>
  <si>
    <t xml:space="preserve">Objetivo:</t>
  </si>
  <si>
    <t xml:space="preserve">Obtener un detalle comparativo de los saldos entre periodos, esto con la finalidad de diseñar procedimientos de auditoría sobre los saldos de las cuentas</t>
  </si>
  <si>
    <t xml:space="preserve">Identificar las principales variaciones de los saldos.</t>
  </si>
  <si>
    <t xml:space="preserve">Observaciones:</t>
  </si>
  <si>
    <t xml:space="preserve">VISACOM S.A.</t>
  </si>
  <si>
    <t xml:space="preserve">ACTIVOS FIJOS AL 31 DE OCTUBRE 2020</t>
  </si>
  <si>
    <t xml:space="preserve">A   C   T   I   V   O   S - C O S T O   DE  A D Q U I S I C I O N</t>
  </si>
  <si>
    <t xml:space="preserve">US$</t>
  </si>
  <si>
    <t xml:space="preserve">CONCEPTO</t>
  </si>
  <si>
    <t xml:space="preserve">COSTO ADQ.</t>
  </si>
  <si>
    <t xml:space="preserve"> </t>
  </si>
  <si>
    <t xml:space="preserve">RETIRO, BAJAS</t>
  </si>
  <si>
    <t xml:space="preserve">GASTO depr.</t>
  </si>
  <si>
    <t xml:space="preserve">SALDO AL</t>
  </si>
  <si>
    <t xml:space="preserve">ADQUISICION</t>
  </si>
  <si>
    <t xml:space="preserve">VENTAS</t>
  </si>
  <si>
    <t xml:space="preserve">AÑO 2020</t>
  </si>
  <si>
    <t xml:space="preserve">EQUIPOS DE COMPUTACIÓN Y SOFTWARE</t>
  </si>
  <si>
    <t xml:space="preserve">EQUIPOS Y ACCESORIOS DE PROYECCION</t>
  </si>
  <si>
    <t xml:space="preserve">VEHÍCULOS</t>
  </si>
  <si>
    <t xml:space="preserve">INSTALACIONES </t>
  </si>
  <si>
    <t xml:space="preserve">DEP. ACUMULADA</t>
  </si>
  <si>
    <t xml:space="preserve">ACTIVOS FIJOS AL 31 DE AGOSTO 2020</t>
  </si>
  <si>
    <t xml:space="preserve">D   E   P   R   E   C   I   A   C   I   O   N         A  C  U  M  U  L  A  D  A</t>
  </si>
  <si>
    <t xml:space="preserve">Otras Depreciaciones</t>
  </si>
  <si>
    <t xml:space="preserve">SALDO DEP.ACU</t>
  </si>
  <si>
    <t xml:space="preserve">DEPRECIAC.</t>
  </si>
  <si>
    <t xml:space="preserve">Depreciación</t>
  </si>
  <si>
    <t xml:space="preserve">Total </t>
  </si>
  <si>
    <t xml:space="preserve">ENE A AGT/20</t>
  </si>
  <si>
    <t xml:space="preserve">VENTAS/2020</t>
  </si>
  <si>
    <t xml:space="preserve">SEPT</t>
  </si>
  <si>
    <t xml:space="preserve">Octubre</t>
  </si>
  <si>
    <t xml:space="preserve">EQUIPOS DE COMPUTACIÓN</t>
  </si>
  <si>
    <t xml:space="preserve">TOTAL DEPRECIACION ACUM.A.FIJOS</t>
  </si>
  <si>
    <t xml:space="preserve">N E T O   EN  L I B R O S</t>
  </si>
  <si>
    <t xml:space="preserve">DEPREC.ACUM</t>
  </si>
  <si>
    <t xml:space="preserve">NETO</t>
  </si>
</sst>
</file>

<file path=xl/styles.xml><?xml version="1.0" encoding="utf-8"?>
<styleSheet xmlns="http://schemas.openxmlformats.org/spreadsheetml/2006/main">
  <numFmts count="15">
    <numFmt numFmtId="164" formatCode="General"/>
    <numFmt numFmtId="165" formatCode="0.00\ %"/>
    <numFmt numFmtId="166" formatCode="@"/>
    <numFmt numFmtId="167" formatCode="dd/mm/yyyy"/>
    <numFmt numFmtId="168" formatCode="#,##0.00\ ;\(#,##0.00\);\-#\ ;@\ "/>
    <numFmt numFmtId="169" formatCode="#,##0\ ;\-#,##0\ ;&quot;- &quot;;@\ "/>
    <numFmt numFmtId="170" formatCode="dd\-mmm\-yy"/>
    <numFmt numFmtId="171" formatCode="_ \$* #,##0.00_ ;_ \$* \-#,##0.00_ ;_ \$* \-??_ ;_ @_ "/>
    <numFmt numFmtId="172" formatCode="#,##0\ ;\(#,##0\);\-#\ ;@\ "/>
    <numFmt numFmtId="173" formatCode="_ * #,##0.00_ ;_ * \-#,##0.00_ ;_ * \-??_ ;_ @_ "/>
    <numFmt numFmtId="174" formatCode="_ * #,##0_ ;_ * \-#,##0_ ;_ * \-??_ ;_ @_ "/>
    <numFmt numFmtId="175" formatCode="#,##0\ ;\(#,##0\)"/>
    <numFmt numFmtId="176" formatCode="0\ %"/>
    <numFmt numFmtId="177" formatCode="#,##0.00"/>
    <numFmt numFmtId="178" formatCode="General"/>
  </numFmts>
  <fonts count="34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CC0000"/>
      <name val="Arial"/>
      <family val="0"/>
      <charset val="1"/>
    </font>
    <font>
      <sz val="11"/>
      <color rgb="FF9C0006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sz val="10"/>
      <color rgb="FF00660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sz val="18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333333"/>
      <name val="Arial"/>
      <family val="0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u val="single"/>
      <sz val="10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0000CC"/>
      <name val="Arial"/>
      <family val="2"/>
      <charset val="1"/>
    </font>
    <font>
      <b val="true"/>
      <sz val="10"/>
      <color rgb="FF000000"/>
      <name val="Futura-book"/>
      <family val="0"/>
      <charset val="1"/>
    </font>
    <font>
      <sz val="10"/>
      <color rgb="FF000000"/>
      <name val="Futura-book"/>
      <family val="0"/>
      <charset val="1"/>
    </font>
    <font>
      <sz val="10"/>
      <color rgb="FF000000"/>
      <name val="Futura-book"/>
      <family val="2"/>
      <charset val="1"/>
    </font>
    <font>
      <sz val="10"/>
      <color rgb="FFFF0000"/>
      <name val="Arial"/>
      <family val="2"/>
      <charset val="1"/>
    </font>
    <font>
      <sz val="10"/>
      <color rgb="FF0000CC"/>
      <name val="Arial"/>
      <family val="2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8"/>
      <name val="Arial Unicode MS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8"/>
      <color rgb="FF000000"/>
      <name val="Arial Narrow"/>
      <family val="2"/>
      <charset val="1"/>
    </font>
    <font>
      <sz val="8"/>
      <color rgb="FF00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FFC7CE"/>
      </patternFill>
    </fill>
    <fill>
      <patternFill patternType="solid">
        <fgColor rgb="FFFFC7CE"/>
        <bgColor rgb="FFFFCCCC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</fills>
  <borders count="31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thin"/>
      <right style="thin"/>
      <top/>
      <bottom style="double"/>
      <diagonal/>
    </border>
    <border diagonalUp="false" diagonalDown="false">
      <left/>
      <right style="thin"/>
      <top style="thin"/>
      <bottom style="double"/>
      <diagonal/>
    </border>
    <border diagonalUp="false" diagonalDown="false">
      <left style="thin"/>
      <right/>
      <top style="thin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thin"/>
      <right/>
      <top/>
      <bottom style="double"/>
      <diagonal/>
    </border>
    <border diagonalUp="false" diagonalDown="false">
      <left style="thin"/>
      <right/>
      <top/>
      <bottom style="thin"/>
      <diagonal/>
    </border>
    <border diagonalUp="false" diagonalDown="false">
      <left style="hair"/>
      <right style="hair"/>
      <top/>
      <bottom style="thin"/>
      <diagonal/>
    </border>
    <border diagonalUp="false" diagonalDown="false">
      <left/>
      <right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hair"/>
      <top style="thin"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hair"/>
      <right style="hair"/>
      <top/>
      <bottom/>
      <diagonal/>
    </border>
  </borders>
  <cellStyleXfs count="3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76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8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9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8" fontId="18" fillId="0" borderId="0" applyFont="true" applyBorder="false" applyAlignment="true" applyProtection="false">
      <alignment horizontal="general" vertical="bottom" textRotation="0" wrapText="false" indent="0" shrinkToFit="false"/>
    </xf>
    <xf numFmtId="176" fontId="1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1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7" fillId="1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1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1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1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7" fillId="0" borderId="5" xfId="3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7" fillId="1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7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7" fillId="1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1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9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1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1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6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16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16" fillId="0" borderId="1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20" fillId="0" borderId="9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21" fillId="0" borderId="1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5" fontId="16" fillId="0" borderId="9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6" fillId="10" borderId="10" xfId="38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0" fillId="1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2" fillId="1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1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16" fillId="10" borderId="9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16" fillId="10" borderId="1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16" fillId="10" borderId="11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16" fillId="0" borderId="9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16" fillId="1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4" fontId="20" fillId="10" borderId="9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17" fillId="10" borderId="1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1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3" fillId="1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1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1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23" fillId="1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3" fillId="1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24" fillId="10" borderId="9" xfId="15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72" fontId="16" fillId="1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16" fillId="10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7" fillId="1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24" fillId="1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20" fillId="10" borderId="1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24" fillId="10" borderId="9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23" fillId="1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23" fillId="10" borderId="10" xfId="15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74" fontId="24" fillId="10" borderId="1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23" fillId="10" borderId="1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3" fillId="1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16" fillId="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5" fontId="23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6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4" fontId="16" fillId="0" borderId="12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17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7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25" fillId="0" borderId="9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26" fillId="0" borderId="1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17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7" fillId="0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4" fontId="17" fillId="0" borderId="13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17" fillId="0" borderId="15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5" fontId="17" fillId="0" borderId="13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7" fillId="0" borderId="16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6" fillId="0" borderId="1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7" fillId="0" borderId="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7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19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9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16" fillId="10" borderId="1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16" fillId="0" borderId="9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1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16" fillId="0" borderId="19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16" fillId="0" borderId="1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17" fillId="0" borderId="2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17" fillId="0" borderId="2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17" fillId="0" borderId="2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16" fillId="0" borderId="2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2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17" fillId="0" borderId="2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27" fillId="0" borderId="6" xfId="3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27" fillId="0" borderId="25" xfId="3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28" fillId="0" borderId="12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3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3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3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3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3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32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3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3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1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7" fontId="30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cf1" xfId="25"/>
    <cellStyle name="Error 9" xfId="26"/>
    <cellStyle name="Footnote 11" xfId="27"/>
    <cellStyle name="Good 12" xfId="28"/>
    <cellStyle name="Heading (user) 13" xfId="29"/>
    <cellStyle name="Heading 1 14" xfId="30"/>
    <cellStyle name="Heading 2 15" xfId="31"/>
    <cellStyle name="Hyperlink 16" xfId="32"/>
    <cellStyle name="Note 17" xfId="33"/>
    <cellStyle name="Status 18" xfId="34"/>
    <cellStyle name="Text 19" xfId="35"/>
    <cellStyle name="Warning 20" xfId="36"/>
    <cellStyle name="Excel Built-in Comma 10" xfId="37"/>
    <cellStyle name="Excel Built-in Explanatory Text" xfId="38"/>
  </cellStyle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9C0006"/>
      <rgbColor rgb="FF0066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CC0000"/>
      <rgbColor rgb="FF008080"/>
      <rgbColor rgb="FF0000CC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O55"/>
  <sheetViews>
    <sheetView showFormulas="false" showGridLines="fals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D23" activeCellId="0" sqref="D23"/>
    </sheetView>
  </sheetViews>
  <sheetFormatPr defaultColWidth="10.4921875" defaultRowHeight="14.25" zeroHeight="false" outlineLevelRow="0" outlineLevelCol="0"/>
  <cols>
    <col collapsed="false" customWidth="true" hidden="false" outlineLevel="0" max="1" min="1" style="0" width="3.63"/>
    <col collapsed="false" customWidth="true" hidden="false" outlineLevel="0" max="2" min="2" style="0" width="11.13"/>
    <col collapsed="false" customWidth="true" hidden="false" outlineLevel="0" max="3" min="3" style="0" width="34.87"/>
    <col collapsed="false" customWidth="true" hidden="false" outlineLevel="0" max="6" min="5" style="0" width="12.25"/>
    <col collapsed="false" customWidth="true" hidden="false" outlineLevel="0" max="7" min="7" style="0" width="10.62"/>
    <col collapsed="false" customWidth="true" hidden="false" outlineLevel="0" max="8" min="8" style="0" width="11.13"/>
    <col collapsed="false" customWidth="true" hidden="false" outlineLevel="0" max="9" min="9" style="0" width="34.87"/>
    <col collapsed="false" customWidth="true" hidden="false" outlineLevel="0" max="10" min="10" style="0" width="12.25"/>
    <col collapsed="false" customWidth="true" hidden="false" outlineLevel="0" max="12" min="11" style="0" width="8.5"/>
    <col collapsed="false" customWidth="true" hidden="false" outlineLevel="0" max="13" min="13" style="0" width="12.25"/>
    <col collapsed="false" customWidth="true" hidden="false" outlineLevel="0" max="14" min="14" style="1" width="12.25"/>
    <col collapsed="false" customWidth="true" hidden="false" outlineLevel="0" max="15" min="15" style="0" width="8.5"/>
  </cols>
  <sheetData>
    <row r="2" s="2" customFormat="true" ht="18" hidden="false" customHeight="true" outlineLevel="0" collapsed="false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="2" customFormat="true" ht="12.75" hidden="false" customHeight="false" outlineLevel="0" collapsed="false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5"/>
    </row>
    <row r="4" s="6" customFormat="true" ht="14.25" hidden="false" customHeight="false" outlineLevel="0" collapsed="false">
      <c r="B4" s="7" t="s">
        <v>1</v>
      </c>
      <c r="C4" s="8" t="s">
        <v>2</v>
      </c>
      <c r="D4" s="8"/>
      <c r="E4" s="8"/>
      <c r="F4" s="8"/>
      <c r="G4" s="8"/>
      <c r="H4" s="8"/>
      <c r="I4" s="8"/>
      <c r="J4" s="8"/>
      <c r="K4" s="9" t="s">
        <v>3</v>
      </c>
      <c r="L4" s="9"/>
      <c r="M4" s="9"/>
      <c r="N4" s="10"/>
      <c r="O4" s="10"/>
    </row>
    <row r="5" s="6" customFormat="true" ht="12.75" hidden="false" customHeight="false" outlineLevel="0" collapsed="false">
      <c r="B5" s="7" t="s">
        <v>4</v>
      </c>
      <c r="C5" s="8" t="s">
        <v>5</v>
      </c>
      <c r="D5" s="8"/>
      <c r="E5" s="8"/>
      <c r="F5" s="8"/>
      <c r="G5" s="8"/>
      <c r="H5" s="8"/>
      <c r="I5" s="8"/>
      <c r="J5" s="8"/>
      <c r="K5" s="9" t="s">
        <v>6</v>
      </c>
      <c r="L5" s="9"/>
      <c r="M5" s="9"/>
      <c r="N5" s="11" t="s">
        <v>7</v>
      </c>
      <c r="O5" s="11"/>
    </row>
    <row r="6" s="6" customFormat="true" ht="12.75" hidden="false" customHeight="false" outlineLevel="0" collapsed="false">
      <c r="B6" s="7" t="s">
        <v>8</v>
      </c>
      <c r="C6" s="8" t="s">
        <v>9</v>
      </c>
      <c r="D6" s="8"/>
      <c r="E6" s="8"/>
      <c r="F6" s="8"/>
      <c r="G6" s="8"/>
      <c r="H6" s="8"/>
      <c r="I6" s="8"/>
      <c r="J6" s="8"/>
      <c r="K6" s="9" t="s">
        <v>10</v>
      </c>
      <c r="L6" s="9"/>
      <c r="M6" s="9"/>
      <c r="N6" s="12" t="n">
        <v>44134</v>
      </c>
      <c r="O6" s="12"/>
    </row>
    <row r="7" s="6" customFormat="true" ht="12.75" hidden="false" customHeight="false" outlineLevel="0" collapsed="false">
      <c r="B7" s="7" t="s">
        <v>11</v>
      </c>
      <c r="C7" s="8" t="s">
        <v>12</v>
      </c>
      <c r="D7" s="8"/>
      <c r="E7" s="8"/>
      <c r="F7" s="8"/>
      <c r="G7" s="8"/>
      <c r="H7" s="8"/>
      <c r="I7" s="8"/>
      <c r="J7" s="8"/>
      <c r="K7" s="9" t="s">
        <v>13</v>
      </c>
      <c r="L7" s="9"/>
      <c r="M7" s="9"/>
      <c r="N7" s="11" t="s">
        <v>14</v>
      </c>
      <c r="O7" s="11"/>
    </row>
    <row r="8" s="6" customFormat="true" ht="14.25" hidden="false" customHeight="false" outlineLevel="0" collapsed="false">
      <c r="B8" s="7" t="s">
        <v>15</v>
      </c>
      <c r="C8" s="8" t="s">
        <v>16</v>
      </c>
      <c r="D8" s="8"/>
      <c r="E8" s="8"/>
      <c r="F8" s="8"/>
      <c r="G8" s="8"/>
      <c r="H8" s="8"/>
      <c r="I8" s="8"/>
      <c r="J8" s="8"/>
      <c r="K8" s="9" t="s">
        <v>10</v>
      </c>
      <c r="L8" s="9"/>
      <c r="M8" s="9"/>
      <c r="N8" s="10"/>
      <c r="O8" s="10"/>
    </row>
    <row r="9" s="2" customFormat="true" ht="12.75" hidden="false" customHeight="false" outlineLevel="0" collapsed="false">
      <c r="N9" s="13"/>
    </row>
    <row r="12" s="2" customFormat="true" ht="39.75" hidden="false" customHeight="true" outlineLevel="0" collapsed="false">
      <c r="B12" s="14" t="s">
        <v>17</v>
      </c>
      <c r="C12" s="15" t="s">
        <v>18</v>
      </c>
      <c r="D12" s="16" t="s">
        <v>19</v>
      </c>
      <c r="E12" s="17" t="s">
        <v>20</v>
      </c>
      <c r="F12" s="17"/>
      <c r="G12" s="17" t="s">
        <v>21</v>
      </c>
      <c r="H12" s="14" t="s">
        <v>17</v>
      </c>
      <c r="I12" s="15" t="s">
        <v>18</v>
      </c>
      <c r="J12" s="16" t="s">
        <v>21</v>
      </c>
      <c r="K12" s="18" t="s">
        <v>22</v>
      </c>
      <c r="L12" s="15" t="s">
        <v>23</v>
      </c>
      <c r="M12" s="15" t="s">
        <v>24</v>
      </c>
      <c r="N12" s="15"/>
      <c r="O12" s="19" t="s">
        <v>25</v>
      </c>
    </row>
    <row r="13" s="2" customFormat="true" ht="12.75" hidden="false" customHeight="false" outlineLevel="0" collapsed="false">
      <c r="B13" s="14"/>
      <c r="C13" s="15"/>
      <c r="D13" s="20" t="n">
        <v>44073</v>
      </c>
      <c r="E13" s="20" t="s">
        <v>26</v>
      </c>
      <c r="F13" s="20" t="s">
        <v>27</v>
      </c>
      <c r="G13" s="21" t="n">
        <v>44196</v>
      </c>
      <c r="H13" s="14"/>
      <c r="I13" s="15"/>
      <c r="J13" s="20" t="n">
        <v>43830</v>
      </c>
      <c r="K13" s="18"/>
      <c r="L13" s="15"/>
      <c r="M13" s="15" t="s">
        <v>28</v>
      </c>
      <c r="N13" s="22" t="s">
        <v>29</v>
      </c>
      <c r="O13" s="19"/>
    </row>
    <row r="14" s="6" customFormat="true" ht="12.75" hidden="false" customHeight="false" outlineLevel="0" collapsed="false">
      <c r="B14" s="23"/>
      <c r="C14" s="24"/>
      <c r="D14" s="25"/>
      <c r="E14" s="26"/>
      <c r="F14" s="27"/>
      <c r="G14" s="28"/>
      <c r="H14" s="29"/>
      <c r="I14" s="30"/>
      <c r="J14" s="31"/>
      <c r="K14" s="32"/>
      <c r="L14" s="33"/>
      <c r="M14" s="34"/>
      <c r="N14" s="35"/>
      <c r="O14" s="36"/>
    </row>
    <row r="15" s="6" customFormat="true" ht="12.75" hidden="false" customHeight="false" outlineLevel="0" collapsed="false">
      <c r="B15" s="37"/>
      <c r="C15" s="38" t="s">
        <v>30</v>
      </c>
      <c r="D15" s="39"/>
      <c r="E15" s="40"/>
      <c r="F15" s="41"/>
      <c r="G15" s="42"/>
      <c r="H15" s="43"/>
      <c r="I15" s="38" t="s">
        <v>30</v>
      </c>
      <c r="J15" s="39"/>
      <c r="K15" s="44"/>
      <c r="L15" s="45"/>
      <c r="M15" s="34"/>
      <c r="N15" s="35"/>
      <c r="O15" s="46"/>
    </row>
    <row r="16" s="6" customFormat="true" ht="12.75" hidden="false" customHeight="false" outlineLevel="0" collapsed="false">
      <c r="B16" s="47" t="s">
        <v>31</v>
      </c>
      <c r="C16" s="48" t="s">
        <v>32</v>
      </c>
      <c r="D16" s="39" t="n">
        <v>51678</v>
      </c>
      <c r="E16" s="40" t="n">
        <v>0</v>
      </c>
      <c r="F16" s="41" t="n">
        <v>0</v>
      </c>
      <c r="G16" s="42" t="n">
        <f aca="false">D16+E16-F16</f>
        <v>51678</v>
      </c>
      <c r="H16" s="43" t="s">
        <v>31</v>
      </c>
      <c r="I16" s="49" t="s">
        <v>32</v>
      </c>
      <c r="J16" s="39" t="n">
        <v>51144</v>
      </c>
      <c r="K16" s="44"/>
      <c r="L16" s="45"/>
      <c r="M16" s="34" t="n">
        <f aca="false">G16-J16</f>
        <v>534</v>
      </c>
      <c r="N16" s="35" t="n">
        <f aca="false">M16/$M$26</f>
        <v>0.0208398376522011</v>
      </c>
      <c r="O16" s="46"/>
    </row>
    <row r="17" s="6" customFormat="true" ht="12.75" hidden="false" customHeight="false" outlineLevel="0" collapsed="false">
      <c r="B17" s="50" t="s">
        <v>33</v>
      </c>
      <c r="C17" s="48" t="s">
        <v>34</v>
      </c>
      <c r="D17" s="39" t="n">
        <v>80376</v>
      </c>
      <c r="E17" s="40" t="n">
        <v>0</v>
      </c>
      <c r="F17" s="41" t="n">
        <v>0</v>
      </c>
      <c r="G17" s="42" t="n">
        <f aca="false">D17+E17-F17</f>
        <v>80376</v>
      </c>
      <c r="H17" s="51" t="s">
        <v>33</v>
      </c>
      <c r="I17" s="48" t="s">
        <v>34</v>
      </c>
      <c r="J17" s="52" t="n">
        <v>80376</v>
      </c>
      <c r="K17" s="44"/>
      <c r="L17" s="45"/>
      <c r="M17" s="34" t="n">
        <f aca="false">G17-J17</f>
        <v>0</v>
      </c>
      <c r="N17" s="35" t="n">
        <f aca="false">M17/$M$26</f>
        <v>0</v>
      </c>
      <c r="O17" s="46"/>
    </row>
    <row r="18" s="6" customFormat="true" ht="12.75" hidden="false" customHeight="false" outlineLevel="0" collapsed="false">
      <c r="B18" s="48" t="s">
        <v>35</v>
      </c>
      <c r="C18" s="48" t="s">
        <v>36</v>
      </c>
      <c r="D18" s="39" t="n">
        <v>3197</v>
      </c>
      <c r="E18" s="40" t="n">
        <v>0</v>
      </c>
      <c r="F18" s="41" t="n">
        <v>0</v>
      </c>
      <c r="G18" s="42" t="n">
        <f aca="false">D18+E18-F18</f>
        <v>3197</v>
      </c>
      <c r="H18" s="53" t="s">
        <v>35</v>
      </c>
      <c r="I18" s="54" t="s">
        <v>36</v>
      </c>
      <c r="J18" s="52" t="n">
        <v>3197</v>
      </c>
      <c r="K18" s="44"/>
      <c r="L18" s="45"/>
      <c r="M18" s="34" t="n">
        <f aca="false">G18-J18</f>
        <v>0</v>
      </c>
      <c r="N18" s="35" t="n">
        <f aca="false">M18/$M$26</f>
        <v>0</v>
      </c>
      <c r="O18" s="46"/>
    </row>
    <row r="19" s="55" customFormat="true" ht="12.75" hidden="false" customHeight="false" outlineLevel="0" collapsed="false">
      <c r="B19" s="48" t="s">
        <v>37</v>
      </c>
      <c r="C19" s="48" t="s">
        <v>38</v>
      </c>
      <c r="D19" s="39" t="n">
        <v>123623</v>
      </c>
      <c r="E19" s="40" t="n">
        <v>0</v>
      </c>
      <c r="F19" s="41" t="n">
        <v>0</v>
      </c>
      <c r="G19" s="42" t="n">
        <f aca="false">D19+E19-F19</f>
        <v>123623</v>
      </c>
      <c r="H19" s="48" t="s">
        <v>37</v>
      </c>
      <c r="I19" s="48" t="s">
        <v>38</v>
      </c>
      <c r="J19" s="39" t="n">
        <v>123623</v>
      </c>
      <c r="K19" s="44"/>
      <c r="L19" s="45"/>
      <c r="M19" s="34" t="n">
        <f aca="false">G19-J19</f>
        <v>0</v>
      </c>
      <c r="N19" s="35" t="n">
        <f aca="false">M19/$M$26</f>
        <v>0</v>
      </c>
      <c r="O19" s="46"/>
    </row>
    <row r="20" s="6" customFormat="true" ht="12.75" hidden="false" customHeight="false" outlineLevel="0" collapsed="false">
      <c r="B20" s="48" t="s">
        <v>39</v>
      </c>
      <c r="C20" s="56" t="s">
        <v>40</v>
      </c>
      <c r="D20" s="39" t="n">
        <v>3865</v>
      </c>
      <c r="E20" s="40" t="n">
        <v>0</v>
      </c>
      <c r="F20" s="41" t="n">
        <v>0</v>
      </c>
      <c r="G20" s="42" t="n">
        <f aca="false">D20+E20-F20</f>
        <v>3865</v>
      </c>
      <c r="H20" s="57" t="s">
        <v>39</v>
      </c>
      <c r="I20" s="56" t="s">
        <v>40</v>
      </c>
      <c r="J20" s="52" t="n">
        <v>535</v>
      </c>
      <c r="K20" s="58"/>
      <c r="L20" s="45"/>
      <c r="M20" s="34" t="n">
        <f aca="false">G20-J20</f>
        <v>3330</v>
      </c>
      <c r="N20" s="35" t="n">
        <f aca="false">M20/$M$26</f>
        <v>0.129956290977209</v>
      </c>
      <c r="O20" s="46"/>
    </row>
    <row r="21" s="6" customFormat="true" ht="12.75" hidden="false" customHeight="false" outlineLevel="0" collapsed="false">
      <c r="B21" s="48"/>
      <c r="C21" s="56"/>
      <c r="D21" s="39" t="n">
        <v>0</v>
      </c>
      <c r="E21" s="40" t="n">
        <v>0</v>
      </c>
      <c r="F21" s="41" t="n">
        <v>0</v>
      </c>
      <c r="G21" s="42" t="n">
        <f aca="false">D21+E21-F21</f>
        <v>0</v>
      </c>
      <c r="H21" s="57" t="s">
        <v>39</v>
      </c>
      <c r="I21" s="56" t="s">
        <v>41</v>
      </c>
      <c r="J21" s="59" t="n">
        <v>3865</v>
      </c>
      <c r="K21" s="58"/>
      <c r="L21" s="45"/>
      <c r="M21" s="34" t="n">
        <f aca="false">G21-J21</f>
        <v>-3865</v>
      </c>
      <c r="N21" s="35" t="n">
        <f aca="false">M21/$M$26</f>
        <v>-0.150835154542616</v>
      </c>
      <c r="O21" s="46"/>
    </row>
    <row r="22" s="6" customFormat="true" ht="12.75" hidden="false" customHeight="false" outlineLevel="0" collapsed="false">
      <c r="B22" s="60" t="s">
        <v>42</v>
      </c>
      <c r="C22" s="61" t="s">
        <v>43</v>
      </c>
      <c r="D22" s="62" t="n">
        <v>36914</v>
      </c>
      <c r="E22" s="40" t="n">
        <v>0</v>
      </c>
      <c r="F22" s="41" t="n">
        <v>0</v>
      </c>
      <c r="G22" s="42" t="n">
        <f aca="false">D22+E22-F22</f>
        <v>36914</v>
      </c>
      <c r="H22" s="57"/>
      <c r="I22" s="61"/>
      <c r="J22" s="63" t="n">
        <v>0</v>
      </c>
      <c r="K22" s="44"/>
      <c r="L22" s="45"/>
      <c r="M22" s="34" t="n">
        <f aca="false">G22-J22</f>
        <v>36914</v>
      </c>
      <c r="N22" s="35" t="n">
        <f aca="false">M22/$M$26</f>
        <v>1.44060256009991</v>
      </c>
      <c r="O22" s="46"/>
    </row>
    <row r="23" s="6" customFormat="true" ht="12.75" hidden="false" customHeight="false" outlineLevel="0" collapsed="false">
      <c r="B23" s="60" t="s">
        <v>44</v>
      </c>
      <c r="C23" s="61" t="s">
        <v>45</v>
      </c>
      <c r="D23" s="64" t="n">
        <v>-233475</v>
      </c>
      <c r="E23" s="40" t="n">
        <v>0</v>
      </c>
      <c r="F23" s="41" t="n">
        <v>0</v>
      </c>
      <c r="G23" s="42" t="n">
        <f aca="false">D23+E23-F23</f>
        <v>-233475</v>
      </c>
      <c r="H23" s="57" t="s">
        <v>44</v>
      </c>
      <c r="I23" s="65" t="s">
        <v>46</v>
      </c>
      <c r="J23" s="63" t="n">
        <v>-222186</v>
      </c>
      <c r="K23" s="44"/>
      <c r="L23" s="45"/>
      <c r="M23" s="34" t="n">
        <f aca="false">G23-J23</f>
        <v>-11289</v>
      </c>
      <c r="N23" s="35" t="n">
        <f aca="false">M23/$M$26</f>
        <v>-0.4405635341867</v>
      </c>
      <c r="O23" s="46"/>
    </row>
    <row r="24" s="6" customFormat="true" ht="12.75" hidden="false" customHeight="false" outlineLevel="0" collapsed="false">
      <c r="B24" s="60"/>
      <c r="C24" s="61"/>
      <c r="D24" s="64" t="n">
        <v>0</v>
      </c>
      <c r="E24" s="40" t="n">
        <v>0</v>
      </c>
      <c r="F24" s="41" t="n">
        <v>0</v>
      </c>
      <c r="G24" s="42" t="n">
        <f aca="false">D24+E24-F24</f>
        <v>0</v>
      </c>
      <c r="H24" s="66"/>
      <c r="I24" s="67"/>
      <c r="J24" s="64" t="n">
        <v>0</v>
      </c>
      <c r="K24" s="44"/>
      <c r="L24" s="45"/>
      <c r="M24" s="34" t="n">
        <f aca="false">G24-J24</f>
        <v>0</v>
      </c>
      <c r="N24" s="35" t="n">
        <f aca="false">M24/$M$26</f>
        <v>0</v>
      </c>
      <c r="O24" s="46"/>
    </row>
    <row r="25" s="6" customFormat="true" ht="12.75" hidden="false" customHeight="false" outlineLevel="0" collapsed="false">
      <c r="B25" s="68"/>
      <c r="C25" s="69"/>
      <c r="D25" s="42" t="n">
        <v>0</v>
      </c>
      <c r="E25" s="40" t="n">
        <v>0</v>
      </c>
      <c r="F25" s="41" t="n">
        <v>0</v>
      </c>
      <c r="G25" s="70" t="n">
        <f aca="false">D25+E25-F25</f>
        <v>0</v>
      </c>
      <c r="H25" s="71"/>
      <c r="I25" s="72"/>
      <c r="J25" s="42" t="n">
        <v>0</v>
      </c>
      <c r="K25" s="73"/>
      <c r="L25" s="74"/>
      <c r="M25" s="34" t="n">
        <f aca="false">G25-J25</f>
        <v>0</v>
      </c>
      <c r="N25" s="35" t="n">
        <f aca="false">M25/$M$26</f>
        <v>0</v>
      </c>
      <c r="O25" s="36"/>
    </row>
    <row r="26" s="75" customFormat="true" ht="18.75" hidden="false" customHeight="true" outlineLevel="0" collapsed="false">
      <c r="B26" s="76"/>
      <c r="C26" s="77" t="s">
        <v>47</v>
      </c>
      <c r="D26" s="78" t="n">
        <f aca="false">SUM(D14:D24)</f>
        <v>66178</v>
      </c>
      <c r="E26" s="78" t="n">
        <f aca="false">SUM(E14:E24)</f>
        <v>0</v>
      </c>
      <c r="F26" s="78" t="n">
        <f aca="false">SUM(F14:F24)</f>
        <v>0</v>
      </c>
      <c r="G26" s="79" t="n">
        <f aca="false">SUM(G14:G24)</f>
        <v>66178</v>
      </c>
      <c r="H26" s="76"/>
      <c r="I26" s="76"/>
      <c r="J26" s="78" t="n">
        <f aca="false">SUM(J14:J24)</f>
        <v>40554</v>
      </c>
      <c r="K26" s="78"/>
      <c r="L26" s="78"/>
      <c r="M26" s="80" t="n">
        <f aca="false">SUM(M14:M24)</f>
        <v>25624</v>
      </c>
      <c r="N26" s="81"/>
      <c r="O26" s="82"/>
    </row>
    <row r="29" customFormat="false" ht="14.25" hidden="false" customHeight="false" outlineLevel="0" collapsed="false">
      <c r="C29" s="83"/>
      <c r="D29" s="84" t="s">
        <v>48</v>
      </c>
      <c r="E29" s="85" t="s">
        <v>48</v>
      </c>
    </row>
    <row r="30" customFormat="false" ht="14.25" hidden="false" customHeight="false" outlineLevel="0" collapsed="false">
      <c r="C30" s="86" t="s">
        <v>49</v>
      </c>
      <c r="D30" s="87" t="n">
        <v>44073</v>
      </c>
      <c r="E30" s="87" t="n">
        <v>43830</v>
      </c>
    </row>
    <row r="31" customFormat="false" ht="14.25" hidden="false" customHeight="false" outlineLevel="0" collapsed="false">
      <c r="C31" s="86"/>
      <c r="D31" s="87"/>
      <c r="E31" s="88"/>
    </row>
    <row r="32" customFormat="false" ht="14.25" hidden="false" customHeight="false" outlineLevel="0" collapsed="false">
      <c r="C32" s="89" t="s">
        <v>50</v>
      </c>
      <c r="D32" s="90" t="n">
        <f aca="false">D16</f>
        <v>51678</v>
      </c>
      <c r="E32" s="91" t="n">
        <f aca="false">J16</f>
        <v>51144</v>
      </c>
    </row>
    <row r="33" customFormat="false" ht="14.25" hidden="false" customHeight="false" outlineLevel="0" collapsed="false">
      <c r="C33" s="89" t="s">
        <v>51</v>
      </c>
      <c r="D33" s="90" t="n">
        <f aca="false">D19</f>
        <v>123623</v>
      </c>
      <c r="E33" s="91" t="n">
        <f aca="false">J19</f>
        <v>123623</v>
      </c>
    </row>
    <row r="34" customFormat="false" ht="14.25" hidden="false" customHeight="false" outlineLevel="0" collapsed="false">
      <c r="C34" s="89" t="s">
        <v>52</v>
      </c>
      <c r="D34" s="90" t="n">
        <f aca="false">D17</f>
        <v>80376</v>
      </c>
      <c r="E34" s="91" t="n">
        <f aca="false">J17</f>
        <v>80376</v>
      </c>
    </row>
    <row r="35" customFormat="false" ht="14.25" hidden="false" customHeight="false" outlineLevel="0" collapsed="false">
      <c r="C35" s="92" t="s">
        <v>53</v>
      </c>
      <c r="D35" s="90" t="n">
        <f aca="false">D18+D20+D22+D21</f>
        <v>43976</v>
      </c>
      <c r="E35" s="91" t="n">
        <f aca="false">J18+J20+J21</f>
        <v>7597</v>
      </c>
    </row>
    <row r="36" customFormat="false" ht="14.25" hidden="false" customHeight="false" outlineLevel="0" collapsed="false">
      <c r="C36" s="93"/>
      <c r="D36" s="94"/>
      <c r="E36" s="95"/>
    </row>
    <row r="37" customFormat="false" ht="14.25" hidden="false" customHeight="false" outlineLevel="0" collapsed="false">
      <c r="C37" s="96" t="s">
        <v>47</v>
      </c>
      <c r="D37" s="97" t="n">
        <f aca="false">SUM(D32:D35)</f>
        <v>299653</v>
      </c>
      <c r="E37" s="98" t="n">
        <f aca="false">SUM(E32:E35)</f>
        <v>262740</v>
      </c>
    </row>
    <row r="38" customFormat="false" ht="14.25" hidden="false" customHeight="false" outlineLevel="0" collapsed="false">
      <c r="C38" s="99"/>
      <c r="D38" s="100"/>
      <c r="E38" s="100"/>
    </row>
    <row r="39" customFormat="false" ht="14.25" hidden="false" customHeight="false" outlineLevel="0" collapsed="false">
      <c r="C39" s="101" t="s">
        <v>45</v>
      </c>
      <c r="D39" s="102" t="n">
        <f aca="false">D23</f>
        <v>-233475</v>
      </c>
      <c r="E39" s="102" t="n">
        <f aca="false">J23</f>
        <v>-222186</v>
      </c>
    </row>
    <row r="40" customFormat="false" ht="14.25" hidden="false" customHeight="false" outlineLevel="0" collapsed="false">
      <c r="C40" s="103" t="s">
        <v>47</v>
      </c>
      <c r="D40" s="104" t="n">
        <f aca="false">D37+D39</f>
        <v>66178</v>
      </c>
      <c r="E40" s="104" t="n">
        <f aca="false">E37+E39</f>
        <v>40554</v>
      </c>
    </row>
    <row r="42" customFormat="false" ht="14.25" hidden="false" customHeight="false" outlineLevel="0" collapsed="false">
      <c r="C42" s="105" t="s">
        <v>54</v>
      </c>
      <c r="D42" s="106"/>
      <c r="E42" s="107"/>
    </row>
    <row r="43" customFormat="false" ht="14.25" hidden="false" customHeight="false" outlineLevel="0" collapsed="false">
      <c r="C43" s="96" t="s">
        <v>55</v>
      </c>
      <c r="D43" s="108" t="n">
        <f aca="false">D37-D42</f>
        <v>299653</v>
      </c>
      <c r="E43" s="108" t="n">
        <f aca="false">E37-E42</f>
        <v>262740</v>
      </c>
    </row>
    <row r="47" customFormat="false" ht="14.25" hidden="false" customHeight="false" outlineLevel="0" collapsed="false">
      <c r="B47" s="109" t="s">
        <v>56</v>
      </c>
      <c r="C47" s="110"/>
      <c r="D47" s="110"/>
      <c r="E47" s="110"/>
      <c r="F47" s="110"/>
      <c r="G47" s="110"/>
      <c r="H47" s="110"/>
      <c r="I47" s="111"/>
      <c r="J47" s="112"/>
      <c r="K47" s="112"/>
      <c r="L47" s="112"/>
      <c r="M47" s="112"/>
      <c r="N47" s="113"/>
      <c r="O47" s="112"/>
    </row>
    <row r="48" customFormat="false" ht="14.25" hidden="false" customHeight="false" outlineLevel="0" collapsed="false">
      <c r="B48" s="114" t="s">
        <v>57</v>
      </c>
      <c r="I48" s="115"/>
    </row>
    <row r="49" customFormat="false" ht="14.25" hidden="false" customHeight="false" outlineLevel="0" collapsed="false">
      <c r="B49" s="114"/>
      <c r="I49" s="115"/>
    </row>
    <row r="50" customFormat="false" ht="14.25" hidden="false" customHeight="false" outlineLevel="0" collapsed="false">
      <c r="B50" s="116" t="s">
        <v>58</v>
      </c>
      <c r="I50" s="115"/>
    </row>
    <row r="51" customFormat="false" ht="14.25" hidden="false" customHeight="false" outlineLevel="0" collapsed="false">
      <c r="B51" s="114" t="s">
        <v>59</v>
      </c>
      <c r="I51" s="115"/>
    </row>
    <row r="52" customFormat="false" ht="14.25" hidden="false" customHeight="false" outlineLevel="0" collapsed="false">
      <c r="B52" s="114" t="s">
        <v>60</v>
      </c>
      <c r="I52" s="115"/>
    </row>
    <row r="53" customFormat="false" ht="14.25" hidden="false" customHeight="false" outlineLevel="0" collapsed="false">
      <c r="B53" s="114"/>
      <c r="I53" s="115"/>
    </row>
    <row r="54" customFormat="false" ht="14.25" hidden="false" customHeight="false" outlineLevel="0" collapsed="false">
      <c r="B54" s="114"/>
      <c r="I54" s="115"/>
    </row>
    <row r="55" customFormat="false" ht="14.25" hidden="false" customHeight="false" outlineLevel="0" collapsed="false">
      <c r="B55" s="116" t="s">
        <v>61</v>
      </c>
      <c r="I55" s="115"/>
    </row>
  </sheetData>
  <mergeCells count="25">
    <mergeCell ref="B2:O2"/>
    <mergeCell ref="C4:J4"/>
    <mergeCell ref="K4:M4"/>
    <mergeCell ref="N4:O4"/>
    <mergeCell ref="C5:J5"/>
    <mergeCell ref="K5:M5"/>
    <mergeCell ref="N5:O5"/>
    <mergeCell ref="C6:J6"/>
    <mergeCell ref="K6:M6"/>
    <mergeCell ref="N6:O6"/>
    <mergeCell ref="C7:J7"/>
    <mergeCell ref="K7:M7"/>
    <mergeCell ref="N7:O7"/>
    <mergeCell ref="C8:J8"/>
    <mergeCell ref="K8:M8"/>
    <mergeCell ref="N8:O8"/>
    <mergeCell ref="B12:B13"/>
    <mergeCell ref="C12:C13"/>
    <mergeCell ref="E12:F12"/>
    <mergeCell ref="H12:H13"/>
    <mergeCell ref="I12:I13"/>
    <mergeCell ref="K12:K13"/>
    <mergeCell ref="L12:L13"/>
    <mergeCell ref="M12:N12"/>
    <mergeCell ref="O12:O13"/>
  </mergeCells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11.37109375" defaultRowHeight="13.8" zeroHeight="false" outlineLevelRow="0" outlineLevelCol="0"/>
  <cols>
    <col collapsed="false" customWidth="true" hidden="false" outlineLevel="0" max="1" min="1" style="0" width="28.75"/>
    <col collapsed="false" customWidth="true" hidden="false" outlineLevel="0" max="3" min="3" style="0" width="1.13"/>
    <col collapsed="false" customWidth="true" hidden="false" outlineLevel="0" max="5" min="5" style="0" width="1"/>
    <col collapsed="false" customWidth="true" hidden="false" outlineLevel="0" max="7" min="7" style="0" width="1"/>
    <col collapsed="false" customWidth="true" hidden="false" outlineLevel="0" max="9" min="9" style="0" width="0.88"/>
    <col collapsed="false" customWidth="true" hidden="false" outlineLevel="0" max="11" min="11" style="0" width="1.38"/>
    <col collapsed="false" customWidth="true" hidden="false" outlineLevel="0" max="12" min="12" style="117" width="12.91"/>
    <col collapsed="false" customWidth="true" hidden="false" outlineLevel="0" max="13" min="13" style="0" width="1.27"/>
    <col collapsed="false" customWidth="true" hidden="false" outlineLevel="0" max="14" min="14" style="117" width="13.67"/>
    <col collapsed="false" customWidth="true" hidden="false" outlineLevel="0" max="15" min="15" style="0" width="0.75"/>
    <col collapsed="false" customWidth="true" hidden="false" outlineLevel="0" max="16" min="16" style="117" width="12.91"/>
    <col collapsed="false" customWidth="true" hidden="false" outlineLevel="0" max="17" min="17" style="0" width="0.62"/>
    <col collapsed="false" customWidth="true" hidden="false" outlineLevel="0" max="19" min="19" style="0" width="0.62"/>
    <col collapsed="false" customWidth="true" hidden="false" outlineLevel="0" max="257" min="257" style="0" width="28.75"/>
    <col collapsed="false" customWidth="true" hidden="false" outlineLevel="0" max="259" min="259" style="0" width="1.13"/>
    <col collapsed="false" customWidth="true" hidden="false" outlineLevel="0" max="261" min="261" style="0" width="1"/>
    <col collapsed="false" customWidth="true" hidden="false" outlineLevel="0" max="263" min="263" style="0" width="1"/>
    <col collapsed="false" customWidth="true" hidden="false" outlineLevel="0" max="265" min="265" style="0" width="0.88"/>
    <col collapsed="false" customWidth="true" hidden="false" outlineLevel="0" max="267" min="267" style="0" width="1.38"/>
    <col collapsed="false" customWidth="true" hidden="false" outlineLevel="0" max="269" min="269" style="0" width="0.5"/>
    <col collapsed="false" customWidth="true" hidden="false" outlineLevel="0" max="271" min="271" style="0" width="0.75"/>
    <col collapsed="false" customWidth="true" hidden="false" outlineLevel="0" max="273" min="273" style="0" width="0.62"/>
    <col collapsed="false" customWidth="true" hidden="false" outlineLevel="0" max="275" min="275" style="0" width="0.62"/>
    <col collapsed="false" customWidth="true" hidden="false" outlineLevel="0" max="513" min="513" style="0" width="28.75"/>
    <col collapsed="false" customWidth="true" hidden="false" outlineLevel="0" max="515" min="515" style="0" width="1.13"/>
    <col collapsed="false" customWidth="true" hidden="false" outlineLevel="0" max="517" min="517" style="0" width="1"/>
    <col collapsed="false" customWidth="true" hidden="false" outlineLevel="0" max="519" min="519" style="0" width="1"/>
    <col collapsed="false" customWidth="true" hidden="false" outlineLevel="0" max="521" min="521" style="0" width="0.88"/>
    <col collapsed="false" customWidth="true" hidden="false" outlineLevel="0" max="523" min="523" style="0" width="1.38"/>
    <col collapsed="false" customWidth="true" hidden="false" outlineLevel="0" max="525" min="525" style="0" width="0.5"/>
    <col collapsed="false" customWidth="true" hidden="false" outlineLevel="0" max="527" min="527" style="0" width="0.75"/>
    <col collapsed="false" customWidth="true" hidden="false" outlineLevel="0" max="529" min="529" style="0" width="0.62"/>
    <col collapsed="false" customWidth="true" hidden="false" outlineLevel="0" max="531" min="531" style="0" width="0.62"/>
    <col collapsed="false" customWidth="true" hidden="false" outlineLevel="0" max="769" min="769" style="0" width="28.75"/>
    <col collapsed="false" customWidth="true" hidden="false" outlineLevel="0" max="771" min="771" style="0" width="1.13"/>
    <col collapsed="false" customWidth="true" hidden="false" outlineLevel="0" max="773" min="773" style="0" width="1"/>
    <col collapsed="false" customWidth="true" hidden="false" outlineLevel="0" max="775" min="775" style="0" width="1"/>
    <col collapsed="false" customWidth="true" hidden="false" outlineLevel="0" max="777" min="777" style="0" width="0.88"/>
    <col collapsed="false" customWidth="true" hidden="false" outlineLevel="0" max="779" min="779" style="0" width="1.38"/>
    <col collapsed="false" customWidth="true" hidden="false" outlineLevel="0" max="781" min="781" style="0" width="0.5"/>
    <col collapsed="false" customWidth="true" hidden="false" outlineLevel="0" max="783" min="783" style="0" width="0.75"/>
    <col collapsed="false" customWidth="true" hidden="false" outlineLevel="0" max="785" min="785" style="0" width="0.62"/>
    <col collapsed="false" customWidth="true" hidden="false" outlineLevel="0" max="787" min="787" style="0" width="0.62"/>
  </cols>
  <sheetData>
    <row r="1" customFormat="false" ht="13.8" hidden="false" customHeight="false" outlineLevel="0" collapsed="false">
      <c r="A1" s="118" t="s">
        <v>62</v>
      </c>
      <c r="B1" s="119"/>
      <c r="C1" s="119"/>
      <c r="D1" s="119"/>
      <c r="E1" s="119"/>
      <c r="F1" s="119"/>
      <c r="G1" s="119"/>
      <c r="H1" s="119"/>
      <c r="I1" s="119"/>
      <c r="J1" s="119"/>
      <c r="K1" s="120"/>
    </row>
    <row r="2" customFormat="false" ht="13.8" hidden="false" customHeight="false" outlineLevel="0" collapsed="false">
      <c r="A2" s="121" t="s">
        <v>63</v>
      </c>
      <c r="B2" s="122"/>
      <c r="C2" s="122"/>
      <c r="D2" s="122"/>
      <c r="E2" s="122"/>
      <c r="F2" s="122"/>
      <c r="G2" s="122"/>
      <c r="H2" s="122"/>
      <c r="I2" s="122"/>
      <c r="J2" s="122"/>
      <c r="K2" s="123"/>
    </row>
    <row r="3" customFormat="false" ht="13.8" hidden="false" customHeight="false" outlineLevel="0" collapsed="false">
      <c r="A3" s="124" t="s">
        <v>64</v>
      </c>
      <c r="B3" s="125"/>
      <c r="C3" s="126"/>
      <c r="D3" s="126"/>
      <c r="E3" s="126"/>
      <c r="F3" s="126"/>
      <c r="G3" s="126"/>
      <c r="H3" s="126"/>
      <c r="I3" s="126"/>
      <c r="J3" s="126" t="s">
        <v>65</v>
      </c>
      <c r="K3" s="127"/>
    </row>
    <row r="4" customFormat="false" ht="13.8" hidden="false" customHeight="false" outlineLevel="0" collapsed="false">
      <c r="A4" s="128" t="s">
        <v>66</v>
      </c>
      <c r="B4" s="129" t="s">
        <v>67</v>
      </c>
      <c r="C4" s="130"/>
      <c r="D4" s="129" t="s">
        <v>68</v>
      </c>
      <c r="E4" s="129"/>
      <c r="F4" s="129" t="s">
        <v>69</v>
      </c>
      <c r="G4" s="129"/>
      <c r="H4" s="129" t="s">
        <v>70</v>
      </c>
      <c r="I4" s="129"/>
      <c r="J4" s="129" t="s">
        <v>71</v>
      </c>
      <c r="K4" s="131"/>
    </row>
    <row r="5" customFormat="false" ht="13.8" hidden="false" customHeight="false" outlineLevel="0" collapsed="false">
      <c r="A5" s="128"/>
      <c r="B5" s="132" t="n">
        <v>43831</v>
      </c>
      <c r="C5" s="133"/>
      <c r="D5" s="132" t="s">
        <v>72</v>
      </c>
      <c r="E5" s="134"/>
      <c r="F5" s="134" t="s">
        <v>73</v>
      </c>
      <c r="G5" s="134"/>
      <c r="H5" s="134" t="s">
        <v>74</v>
      </c>
      <c r="I5" s="134"/>
      <c r="J5" s="132" t="n">
        <v>44074</v>
      </c>
      <c r="K5" s="135"/>
    </row>
    <row r="6" customFormat="false" ht="13.8" hidden="false" customHeight="false" outlineLevel="0" collapsed="false">
      <c r="A6" s="136" t="s">
        <v>32</v>
      </c>
      <c r="B6" s="137" t="n">
        <v>51143.62</v>
      </c>
      <c r="C6" s="138"/>
      <c r="D6" s="138" t="n">
        <v>0</v>
      </c>
      <c r="E6" s="138"/>
      <c r="F6" s="138" t="n">
        <v>0</v>
      </c>
      <c r="G6" s="138"/>
      <c r="H6" s="138"/>
      <c r="I6" s="138"/>
      <c r="J6" s="137" t="n">
        <f aca="false">+B6+D6-F6</f>
        <v>51143.62</v>
      </c>
      <c r="K6" s="131" t="s">
        <v>68</v>
      </c>
    </row>
    <row r="7" customFormat="false" ht="13.8" hidden="false" customHeight="false" outlineLevel="0" collapsed="false">
      <c r="A7" s="136" t="s">
        <v>75</v>
      </c>
      <c r="B7" s="138" t="n">
        <v>84241.19</v>
      </c>
      <c r="C7" s="138"/>
      <c r="D7" s="138" t="n">
        <v>0</v>
      </c>
      <c r="E7" s="138"/>
      <c r="F7" s="138" t="n">
        <v>0</v>
      </c>
      <c r="G7" s="138"/>
      <c r="H7" s="138"/>
      <c r="I7" s="138"/>
      <c r="J7" s="138" t="n">
        <f aca="false">+B7+D7-F7</f>
        <v>84241.19</v>
      </c>
      <c r="K7" s="139"/>
    </row>
    <row r="8" customFormat="false" ht="13.8" hidden="false" customHeight="false" outlineLevel="0" collapsed="false">
      <c r="A8" s="136" t="s">
        <v>76</v>
      </c>
      <c r="B8" s="138" t="n">
        <v>0</v>
      </c>
      <c r="C8" s="138"/>
      <c r="D8" s="140" t="n">
        <v>36913.8</v>
      </c>
      <c r="E8" s="138"/>
      <c r="F8" s="140" t="n">
        <v>0</v>
      </c>
      <c r="G8" s="138"/>
      <c r="H8" s="140"/>
      <c r="I8" s="138"/>
      <c r="J8" s="138" t="n">
        <f aca="false">+B8+D8</f>
        <v>36913.8</v>
      </c>
      <c r="K8" s="139"/>
    </row>
    <row r="9" customFormat="false" ht="13.8" hidden="false" customHeight="false" outlineLevel="0" collapsed="false">
      <c r="A9" s="136" t="s">
        <v>77</v>
      </c>
      <c r="B9" s="138" t="n">
        <v>123623.22</v>
      </c>
      <c r="C9" s="138"/>
      <c r="D9" s="140" t="n">
        <v>0</v>
      </c>
      <c r="E9" s="138"/>
      <c r="F9" s="140" t="n">
        <v>0</v>
      </c>
      <c r="G9" s="138"/>
      <c r="H9" s="140"/>
      <c r="I9" s="138"/>
      <c r="J9" s="138" t="n">
        <f aca="false">+B9+D9+F9</f>
        <v>123623.22</v>
      </c>
      <c r="K9" s="139"/>
    </row>
    <row r="10" customFormat="false" ht="13.8" hidden="false" customHeight="false" outlineLevel="0" collapsed="false">
      <c r="A10" s="136" t="s">
        <v>78</v>
      </c>
      <c r="B10" s="138" t="n">
        <v>3197.25</v>
      </c>
      <c r="C10" s="138"/>
      <c r="D10" s="138" t="n">
        <v>0</v>
      </c>
      <c r="E10" s="138"/>
      <c r="F10" s="138" t="n">
        <v>0</v>
      </c>
      <c r="G10" s="138"/>
      <c r="H10" s="129"/>
      <c r="I10" s="138"/>
      <c r="J10" s="138" t="n">
        <f aca="false">+B10+D10-F10</f>
        <v>3197.25</v>
      </c>
      <c r="K10" s="139"/>
    </row>
    <row r="11" customFormat="false" ht="13.8" hidden="false" customHeight="false" outlineLevel="0" collapsed="false">
      <c r="A11" s="136" t="s">
        <v>40</v>
      </c>
      <c r="B11" s="141" t="n">
        <v>534.76</v>
      </c>
      <c r="C11" s="141"/>
      <c r="D11" s="142"/>
      <c r="E11" s="141"/>
      <c r="F11" s="142" t="n">
        <v>0</v>
      </c>
      <c r="G11" s="141"/>
      <c r="H11" s="142"/>
      <c r="I11" s="141"/>
      <c r="J11" s="141" t="n">
        <f aca="false">+B11+D11-F11</f>
        <v>534.76</v>
      </c>
      <c r="K11" s="135"/>
    </row>
    <row r="12" customFormat="false" ht="13.8" hidden="false" customHeight="false" outlineLevel="0" collapsed="false">
      <c r="A12" s="136"/>
      <c r="B12" s="138" t="n">
        <f aca="false">SUM(B6:B11)</f>
        <v>262740.04</v>
      </c>
      <c r="C12" s="138"/>
      <c r="D12" s="138" t="n">
        <f aca="false">SUM(D6:D11)</f>
        <v>36913.8</v>
      </c>
      <c r="E12" s="130"/>
      <c r="F12" s="138" t="n">
        <f aca="false">SUM(F6:F11)</f>
        <v>0</v>
      </c>
      <c r="G12" s="130"/>
      <c r="H12" s="138"/>
      <c r="I12" s="130"/>
      <c r="J12" s="138" t="n">
        <f aca="false">SUM(J6:J11)</f>
        <v>299653.84</v>
      </c>
      <c r="K12" s="131"/>
    </row>
    <row r="13" customFormat="false" ht="13.8" hidden="false" customHeight="false" outlineLevel="0" collapsed="false">
      <c r="A13" s="136" t="s">
        <v>68</v>
      </c>
      <c r="B13" s="138" t="s">
        <v>68</v>
      </c>
      <c r="C13" s="138"/>
      <c r="D13" s="130"/>
      <c r="E13" s="130"/>
      <c r="F13" s="130"/>
      <c r="G13" s="130"/>
      <c r="H13" s="138" t="s">
        <v>68</v>
      </c>
      <c r="I13" s="138"/>
      <c r="J13" s="138" t="str">
        <f aca="false">+H13</f>
        <v> </v>
      </c>
      <c r="K13" s="139"/>
    </row>
    <row r="14" customFormat="false" ht="13.8" hidden="false" customHeight="false" outlineLevel="0" collapsed="false">
      <c r="A14" s="136" t="s">
        <v>79</v>
      </c>
      <c r="B14" s="141" t="n">
        <v>222185.8</v>
      </c>
      <c r="C14" s="138"/>
      <c r="D14" s="141" t="n">
        <v>0</v>
      </c>
      <c r="E14" s="133"/>
      <c r="F14" s="141" t="n">
        <v>0</v>
      </c>
      <c r="G14" s="133"/>
      <c r="H14" s="141" t="n">
        <f aca="false">11289.04</f>
        <v>11289.04</v>
      </c>
      <c r="I14" s="133"/>
      <c r="J14" s="141" t="n">
        <f aca="false">+B14+D14+F14+H14</f>
        <v>233474.84</v>
      </c>
      <c r="K14" s="135"/>
    </row>
    <row r="15" customFormat="false" ht="13.8" hidden="false" customHeight="false" outlineLevel="0" collapsed="false">
      <c r="A15" s="130"/>
      <c r="B15" s="138"/>
      <c r="C15" s="130"/>
      <c r="D15" s="130"/>
      <c r="E15" s="130"/>
      <c r="F15" s="130"/>
      <c r="G15" s="130"/>
      <c r="H15" s="130"/>
      <c r="I15" s="130"/>
      <c r="J15" s="130"/>
      <c r="K15" s="139"/>
    </row>
    <row r="16" customFormat="false" ht="13.8" hidden="false" customHeight="false" outlineLevel="0" collapsed="false">
      <c r="A16" s="133"/>
      <c r="B16" s="141" t="n">
        <f aca="false">+B12-B14</f>
        <v>40554.2400000001</v>
      </c>
      <c r="C16" s="133"/>
      <c r="D16" s="141" t="n">
        <f aca="false">+D12+D14</f>
        <v>36913.8</v>
      </c>
      <c r="E16" s="133"/>
      <c r="F16" s="141" t="n">
        <f aca="false">+F12-F14</f>
        <v>0</v>
      </c>
      <c r="G16" s="133"/>
      <c r="H16" s="141" t="n">
        <f aca="false">+H14</f>
        <v>11289.04</v>
      </c>
      <c r="I16" s="133"/>
      <c r="J16" s="141" t="n">
        <f aca="false">+J12-J14</f>
        <v>66179</v>
      </c>
      <c r="K16" s="135"/>
    </row>
    <row r="17" customFormat="false" ht="13.8" hidden="false" customHeight="false" outlineLevel="0" collapsed="false">
      <c r="A17" s="122"/>
      <c r="B17" s="140"/>
      <c r="C17" s="122"/>
      <c r="D17" s="122"/>
      <c r="E17" s="122"/>
      <c r="F17" s="122"/>
      <c r="G17" s="122"/>
      <c r="H17" s="122"/>
      <c r="I17" s="122"/>
      <c r="J17" s="140" t="n">
        <f aca="false">+B16+D16-H16+F16</f>
        <v>66179.0000000001</v>
      </c>
    </row>
    <row r="18" customFormat="false" ht="13.8" hidden="false" customHeight="false" outlineLevel="0" collapsed="false">
      <c r="A18" s="122"/>
    </row>
    <row r="19" customFormat="false" ht="13.8" hidden="false" customHeight="false" outlineLevel="0" collapsed="false">
      <c r="A19" s="118" t="s">
        <v>62</v>
      </c>
      <c r="B19" s="119"/>
      <c r="C19" s="119"/>
      <c r="D19" s="119"/>
      <c r="E19" s="119"/>
      <c r="F19" s="119"/>
      <c r="G19" s="119"/>
      <c r="H19" s="143"/>
      <c r="I19" s="131"/>
    </row>
    <row r="20" customFormat="false" ht="13.8" hidden="false" customHeight="false" outlineLevel="0" collapsed="false">
      <c r="A20" s="121" t="s">
        <v>80</v>
      </c>
      <c r="B20" s="122"/>
      <c r="C20" s="122"/>
      <c r="D20" s="122"/>
      <c r="E20" s="122"/>
      <c r="F20" s="122"/>
      <c r="G20" s="122"/>
      <c r="H20" s="144"/>
      <c r="I20" s="139"/>
    </row>
    <row r="21" customFormat="false" ht="13.8" hidden="false" customHeight="false" outlineLevel="0" collapsed="false">
      <c r="A21" s="124" t="s">
        <v>81</v>
      </c>
      <c r="B21" s="125"/>
      <c r="C21" s="126"/>
      <c r="D21" s="126"/>
      <c r="E21" s="126"/>
      <c r="F21" s="126"/>
      <c r="G21" s="126"/>
      <c r="H21" s="145" t="s">
        <v>65</v>
      </c>
      <c r="I21" s="135"/>
      <c r="L21" s="117" t="s">
        <v>82</v>
      </c>
    </row>
    <row r="22" customFormat="false" ht="13.8" hidden="false" customHeight="false" outlineLevel="0" collapsed="false">
      <c r="A22" s="128" t="s">
        <v>66</v>
      </c>
      <c r="B22" s="146" t="s">
        <v>83</v>
      </c>
      <c r="C22" s="130"/>
      <c r="D22" s="129" t="s">
        <v>84</v>
      </c>
      <c r="E22" s="129"/>
      <c r="F22" s="129" t="s">
        <v>69</v>
      </c>
      <c r="G22" s="147"/>
      <c r="H22" s="129" t="s">
        <v>71</v>
      </c>
      <c r="I22" s="131"/>
      <c r="L22" s="148" t="s">
        <v>85</v>
      </c>
      <c r="M22" s="149"/>
      <c r="N22" s="148" t="s">
        <v>85</v>
      </c>
      <c r="O22" s="149"/>
      <c r="P22" s="148" t="s">
        <v>86</v>
      </c>
    </row>
    <row r="23" customFormat="false" ht="13.8" hidden="false" customHeight="false" outlineLevel="0" collapsed="false">
      <c r="A23" s="128"/>
      <c r="B23" s="150" t="n">
        <v>43830</v>
      </c>
      <c r="C23" s="133"/>
      <c r="D23" s="132" t="s">
        <v>87</v>
      </c>
      <c r="E23" s="134"/>
      <c r="F23" s="134" t="s">
        <v>88</v>
      </c>
      <c r="G23" s="151"/>
      <c r="H23" s="132" t="n">
        <v>44074</v>
      </c>
      <c r="I23" s="135"/>
      <c r="L23" s="152" t="s">
        <v>89</v>
      </c>
      <c r="M23" s="153"/>
      <c r="N23" s="152" t="s">
        <v>90</v>
      </c>
      <c r="O23" s="153"/>
      <c r="P23" s="152" t="s">
        <v>85</v>
      </c>
    </row>
    <row r="24" customFormat="false" ht="13.8" hidden="false" customHeight="false" outlineLevel="0" collapsed="false">
      <c r="A24" s="130" t="s">
        <v>32</v>
      </c>
      <c r="B24" s="138" t="n">
        <v>42629.68</v>
      </c>
      <c r="C24" s="138"/>
      <c r="D24" s="138" t="n">
        <f aca="false">1501.12</f>
        <v>1501.12</v>
      </c>
      <c r="E24" s="138"/>
      <c r="F24" s="138" t="n">
        <v>0</v>
      </c>
      <c r="G24" s="154"/>
      <c r="H24" s="138" t="n">
        <f aca="false">+B24+D24-F24</f>
        <v>44130.8</v>
      </c>
      <c r="I24" s="131"/>
      <c r="K24" s="0" t="s">
        <v>68</v>
      </c>
      <c r="L24" s="155" t="n">
        <v>187.64</v>
      </c>
      <c r="M24" s="155"/>
      <c r="N24" s="155" t="n">
        <v>187.64</v>
      </c>
      <c r="O24" s="155"/>
      <c r="P24" s="155" t="n">
        <f aca="false">L24+N24</f>
        <v>375.28</v>
      </c>
    </row>
    <row r="25" customFormat="false" ht="13.8" hidden="false" customHeight="false" outlineLevel="0" collapsed="false">
      <c r="A25" s="136" t="s">
        <v>91</v>
      </c>
      <c r="B25" s="138" t="n">
        <v>70139.87</v>
      </c>
      <c r="C25" s="138"/>
      <c r="D25" s="138" t="n">
        <f aca="false">5281.92</f>
        <v>5281.92</v>
      </c>
      <c r="E25" s="138"/>
      <c r="F25" s="138" t="n">
        <v>0</v>
      </c>
      <c r="G25" s="154"/>
      <c r="H25" s="138" t="n">
        <f aca="false">+B25+D25-F25</f>
        <v>75421.79</v>
      </c>
      <c r="I25" s="139"/>
      <c r="K25" s="0" t="s">
        <v>68</v>
      </c>
      <c r="L25" s="155" t="n">
        <v>660.24</v>
      </c>
      <c r="M25" s="155"/>
      <c r="N25" s="155" t="n">
        <v>564.54</v>
      </c>
      <c r="O25" s="155"/>
      <c r="P25" s="155" t="n">
        <f aca="false">L25+N25</f>
        <v>1224.78</v>
      </c>
    </row>
    <row r="26" customFormat="false" ht="13.8" hidden="false" customHeight="false" outlineLevel="0" collapsed="false">
      <c r="A26" s="136" t="s">
        <v>76</v>
      </c>
      <c r="B26" s="138" t="n">
        <v>0</v>
      </c>
      <c r="C26" s="138"/>
      <c r="D26" s="138" t="n">
        <v>0</v>
      </c>
      <c r="E26" s="138"/>
      <c r="F26" s="138" t="n">
        <v>0</v>
      </c>
      <c r="G26" s="154"/>
      <c r="H26" s="138" t="n">
        <f aca="false">+B26+D26-F26</f>
        <v>0</v>
      </c>
      <c r="I26" s="139"/>
      <c r="L26" s="155" t="n">
        <v>0</v>
      </c>
      <c r="M26" s="155"/>
      <c r="N26" s="155" t="n">
        <v>0</v>
      </c>
      <c r="O26" s="155"/>
      <c r="P26" s="155" t="n">
        <f aca="false">L26+N26</f>
        <v>0</v>
      </c>
    </row>
    <row r="27" customFormat="false" ht="13.8" hidden="false" customHeight="false" outlineLevel="0" collapsed="false">
      <c r="A27" s="136" t="s">
        <v>77</v>
      </c>
      <c r="B27" s="138" t="n">
        <v>105684.24</v>
      </c>
      <c r="C27" s="138"/>
      <c r="D27" s="138" t="n">
        <f aca="false">4506</f>
        <v>4506</v>
      </c>
      <c r="E27" s="138"/>
      <c r="F27" s="138" t="n">
        <v>0</v>
      </c>
      <c r="G27" s="154"/>
      <c r="H27" s="138" t="n">
        <f aca="false">+B27+D27-F27</f>
        <v>110190.24</v>
      </c>
      <c r="I27" s="139"/>
      <c r="K27" s="0" t="s">
        <v>68</v>
      </c>
      <c r="L27" s="155" t="n">
        <v>535.58</v>
      </c>
      <c r="M27" s="155"/>
      <c r="N27" s="155" t="n">
        <v>535.08</v>
      </c>
      <c r="O27" s="155"/>
      <c r="P27" s="155" t="n">
        <f aca="false">L27+N27</f>
        <v>1070.66</v>
      </c>
    </row>
    <row r="28" customFormat="false" ht="13.8" hidden="false" customHeight="false" outlineLevel="0" collapsed="false">
      <c r="A28" s="136" t="s">
        <v>78</v>
      </c>
      <c r="B28" s="138" t="n">
        <v>3197.25</v>
      </c>
      <c r="C28" s="138"/>
      <c r="D28" s="138" t="n">
        <v>0</v>
      </c>
      <c r="E28" s="138"/>
      <c r="F28" s="138" t="n">
        <v>0</v>
      </c>
      <c r="G28" s="154"/>
      <c r="H28" s="138" t="n">
        <f aca="false">+B28+D28-F28</f>
        <v>3197.25</v>
      </c>
      <c r="I28" s="139"/>
      <c r="K28" s="0" t="s">
        <v>68</v>
      </c>
      <c r="L28" s="155" t="n">
        <v>0</v>
      </c>
      <c r="M28" s="155"/>
      <c r="N28" s="155" t="n">
        <v>0</v>
      </c>
      <c r="O28" s="155"/>
      <c r="P28" s="155" t="n">
        <f aca="false">L28+N28</f>
        <v>0</v>
      </c>
    </row>
    <row r="29" customFormat="false" ht="13.8" hidden="false" customHeight="false" outlineLevel="0" collapsed="false">
      <c r="A29" s="136" t="s">
        <v>40</v>
      </c>
      <c r="B29" s="138" t="n">
        <v>534.76</v>
      </c>
      <c r="C29" s="138"/>
      <c r="D29" s="138" t="n">
        <v>0</v>
      </c>
      <c r="E29" s="138"/>
      <c r="F29" s="138" t="n">
        <v>0</v>
      </c>
      <c r="G29" s="154"/>
      <c r="H29" s="138" t="n">
        <f aca="false">+B29+D29-F29</f>
        <v>534.76</v>
      </c>
      <c r="I29" s="139"/>
      <c r="K29" s="0" t="s">
        <v>68</v>
      </c>
      <c r="L29" s="155" t="n">
        <v>0</v>
      </c>
      <c r="M29" s="155"/>
      <c r="N29" s="155" t="n">
        <v>0</v>
      </c>
      <c r="O29" s="155"/>
      <c r="P29" s="155" t="n">
        <f aca="false">L29+N29</f>
        <v>0</v>
      </c>
    </row>
    <row r="30" customFormat="false" ht="13.8" hidden="false" customHeight="false" outlineLevel="0" collapsed="false">
      <c r="A30" s="156" t="s">
        <v>92</v>
      </c>
      <c r="B30" s="157" t="n">
        <f aca="false">SUM(B24:B29)</f>
        <v>222185.8</v>
      </c>
      <c r="C30" s="156"/>
      <c r="D30" s="157" t="n">
        <f aca="false">SUM(D24:D29)</f>
        <v>11289.04</v>
      </c>
      <c r="E30" s="156"/>
      <c r="F30" s="157" t="n">
        <f aca="false">SUM(F24:F29)</f>
        <v>0</v>
      </c>
      <c r="G30" s="158"/>
      <c r="H30" s="157" t="n">
        <f aca="false">SUM(H24:H29)</f>
        <v>233474.84</v>
      </c>
      <c r="I30" s="135"/>
      <c r="L30" s="159" t="n">
        <f aca="false">SUM(L24:L29)</f>
        <v>1383.46</v>
      </c>
      <c r="M30" s="159"/>
      <c r="N30" s="159" t="n">
        <f aca="false">SUM(N24:N29)</f>
        <v>1287.26</v>
      </c>
      <c r="O30" s="159"/>
      <c r="P30" s="159" t="n">
        <f aca="false">SUM(P24:P29)</f>
        <v>2670.72</v>
      </c>
    </row>
    <row r="31" customFormat="false" ht="13.8" hidden="false" customHeight="false" outlineLevel="0" collapsed="false">
      <c r="A31" s="122"/>
      <c r="B31" s="140"/>
      <c r="C31" s="122"/>
      <c r="D31" s="140"/>
      <c r="E31" s="122"/>
      <c r="F31" s="140"/>
      <c r="G31" s="122"/>
      <c r="H31" s="140" t="n">
        <f aca="false">+B30+D30+F30</f>
        <v>233474.84</v>
      </c>
    </row>
    <row r="32" customFormat="false" ht="13.8" hidden="false" customHeight="false" outlineLevel="0" collapsed="false">
      <c r="A32" s="122"/>
      <c r="B32" s="140"/>
      <c r="C32" s="122"/>
      <c r="D32" s="122"/>
      <c r="E32" s="122"/>
      <c r="F32" s="122"/>
      <c r="G32" s="122"/>
      <c r="H32" s="140"/>
      <c r="I32" s="140"/>
      <c r="J32" s="140"/>
    </row>
    <row r="33" customFormat="false" ht="13.8" hidden="false" customHeight="false" outlineLevel="0" collapsed="false">
      <c r="A33" s="118" t="s">
        <v>62</v>
      </c>
      <c r="B33" s="119"/>
      <c r="C33" s="119"/>
      <c r="D33" s="119"/>
      <c r="E33" s="119"/>
      <c r="F33" s="143"/>
      <c r="G33" s="122"/>
      <c r="H33" s="122"/>
      <c r="I33" s="122"/>
      <c r="J33" s="122"/>
    </row>
    <row r="34" customFormat="false" ht="13.8" hidden="false" customHeight="false" outlineLevel="0" collapsed="false">
      <c r="A34" s="121" t="s">
        <v>80</v>
      </c>
      <c r="B34" s="122"/>
      <c r="C34" s="122"/>
      <c r="D34" s="122"/>
      <c r="E34" s="122"/>
      <c r="F34" s="144"/>
      <c r="G34" s="122"/>
      <c r="H34" s="122"/>
      <c r="I34" s="122"/>
      <c r="J34" s="140"/>
    </row>
    <row r="35" customFormat="false" ht="13.8" hidden="false" customHeight="false" outlineLevel="0" collapsed="false">
      <c r="A35" s="160" t="s">
        <v>93</v>
      </c>
      <c r="B35" s="126"/>
      <c r="C35" s="126"/>
      <c r="D35" s="126"/>
      <c r="E35" s="126"/>
      <c r="F35" s="161"/>
      <c r="G35" s="122"/>
      <c r="H35" s="122"/>
      <c r="I35" s="122"/>
      <c r="J35" s="140"/>
    </row>
    <row r="36" customFormat="false" ht="13.8" hidden="false" customHeight="false" outlineLevel="0" collapsed="false">
      <c r="A36" s="162" t="s">
        <v>66</v>
      </c>
      <c r="B36" s="163" t="s">
        <v>67</v>
      </c>
      <c r="C36" s="164"/>
      <c r="D36" s="163" t="s">
        <v>94</v>
      </c>
      <c r="E36" s="163"/>
      <c r="F36" s="163" t="s">
        <v>95</v>
      </c>
      <c r="G36" s="165"/>
    </row>
    <row r="37" customFormat="false" ht="13.8" hidden="false" customHeight="false" outlineLevel="0" collapsed="false">
      <c r="A37" s="162"/>
      <c r="B37" s="132" t="n">
        <v>44135</v>
      </c>
      <c r="C37" s="133"/>
      <c r="D37" s="132" t="n">
        <v>44135</v>
      </c>
      <c r="E37" s="134"/>
      <c r="F37" s="132" t="n">
        <v>44135</v>
      </c>
      <c r="G37" s="165"/>
      <c r="H37" s="166"/>
    </row>
    <row r="38" customFormat="false" ht="13.8" hidden="false" customHeight="false" outlineLevel="0" collapsed="false">
      <c r="A38" s="130" t="s">
        <v>32</v>
      </c>
      <c r="B38" s="138" t="n">
        <f aca="false">+J6</f>
        <v>51143.62</v>
      </c>
      <c r="C38" s="130"/>
      <c r="D38" s="138" t="n">
        <f aca="false">+H24</f>
        <v>44130.8</v>
      </c>
      <c r="E38" s="129"/>
      <c r="F38" s="167" t="n">
        <f aca="false">+B38-D38</f>
        <v>7012.82</v>
      </c>
      <c r="G38" s="165"/>
      <c r="H38" s="140"/>
    </row>
    <row r="39" customFormat="false" ht="13.8" hidden="false" customHeight="false" outlineLevel="0" collapsed="false">
      <c r="A39" s="136" t="s">
        <v>91</v>
      </c>
      <c r="B39" s="138" t="n">
        <f aca="false">+J7</f>
        <v>84241.19</v>
      </c>
      <c r="C39" s="130"/>
      <c r="D39" s="138" t="n">
        <f aca="false">+H25</f>
        <v>75421.79</v>
      </c>
      <c r="E39" s="129"/>
      <c r="F39" s="167" t="n">
        <f aca="false">+B39-D39</f>
        <v>8819.40000000001</v>
      </c>
      <c r="G39" s="165"/>
      <c r="H39" s="140" t="s">
        <v>68</v>
      </c>
      <c r="I39" s="0" t="s">
        <v>68</v>
      </c>
      <c r="J39" s="168" t="s">
        <v>68</v>
      </c>
    </row>
    <row r="40" customFormat="false" ht="13.8" hidden="false" customHeight="false" outlineLevel="0" collapsed="false">
      <c r="A40" s="136" t="s">
        <v>76</v>
      </c>
      <c r="B40" s="138" t="n">
        <f aca="false">+J8</f>
        <v>36913.8</v>
      </c>
      <c r="C40" s="130"/>
      <c r="D40" s="138" t="n">
        <v>0</v>
      </c>
      <c r="E40" s="129"/>
      <c r="F40" s="167" t="n">
        <f aca="false">+B40-D40</f>
        <v>36913.8</v>
      </c>
      <c r="G40" s="165"/>
      <c r="H40" s="140"/>
      <c r="J40" s="168"/>
    </row>
    <row r="41" customFormat="false" ht="13.8" hidden="false" customHeight="false" outlineLevel="0" collapsed="false">
      <c r="A41" s="136" t="s">
        <v>77</v>
      </c>
      <c r="B41" s="138" t="n">
        <f aca="false">+J9</f>
        <v>123623.22</v>
      </c>
      <c r="C41" s="130"/>
      <c r="D41" s="138" t="n">
        <f aca="false">+H27</f>
        <v>110190.24</v>
      </c>
      <c r="E41" s="129"/>
      <c r="F41" s="167" t="n">
        <f aca="false">+B41-D41</f>
        <v>13432.98</v>
      </c>
      <c r="G41" s="165"/>
      <c r="H41" s="140"/>
    </row>
    <row r="42" customFormat="false" ht="13.8" hidden="false" customHeight="false" outlineLevel="0" collapsed="false">
      <c r="A42" s="136" t="s">
        <v>78</v>
      </c>
      <c r="B42" s="138" t="n">
        <f aca="false">+J10</f>
        <v>3197.25</v>
      </c>
      <c r="C42" s="138"/>
      <c r="D42" s="138" t="n">
        <f aca="false">+H28</f>
        <v>3197.25</v>
      </c>
      <c r="E42" s="138"/>
      <c r="F42" s="167" t="n">
        <f aca="false">+B42-D42</f>
        <v>0</v>
      </c>
      <c r="G42" s="140"/>
      <c r="H42" s="140" t="s">
        <v>68</v>
      </c>
    </row>
    <row r="43" customFormat="false" ht="13.8" hidden="false" customHeight="false" outlineLevel="0" collapsed="false">
      <c r="A43" s="136" t="s">
        <v>40</v>
      </c>
      <c r="B43" s="138" t="n">
        <f aca="false">+J11</f>
        <v>534.76</v>
      </c>
      <c r="C43" s="138"/>
      <c r="D43" s="138" t="n">
        <f aca="false">+H29</f>
        <v>534.76</v>
      </c>
      <c r="E43" s="138"/>
      <c r="F43" s="167" t="n">
        <f aca="false">+B43-D43</f>
        <v>0</v>
      </c>
      <c r="G43" s="140"/>
      <c r="H43" s="140" t="s">
        <v>68</v>
      </c>
    </row>
    <row r="44" customFormat="false" ht="13.8" hidden="false" customHeight="false" outlineLevel="0" collapsed="false">
      <c r="A44" s="156" t="s">
        <v>92</v>
      </c>
      <c r="B44" s="157" t="n">
        <f aca="false">SUM(B38:B43)</f>
        <v>299653.84</v>
      </c>
      <c r="C44" s="156"/>
      <c r="D44" s="157" t="n">
        <f aca="false">SUM(D38:D43)</f>
        <v>233474.84</v>
      </c>
      <c r="E44" s="156"/>
      <c r="F44" s="157" t="n">
        <f aca="false">SUM(F38:F43)</f>
        <v>66179</v>
      </c>
      <c r="G44" s="122"/>
      <c r="H44" s="140"/>
    </row>
    <row r="45" customFormat="false" ht="13.8" hidden="false" customHeight="false" outlineLevel="0" collapsed="false">
      <c r="A45" s="122"/>
      <c r="B45" s="140"/>
      <c r="C45" s="122"/>
      <c r="D45" s="140"/>
      <c r="E45" s="122"/>
      <c r="F45" s="140" t="n">
        <f aca="false">+B44-D44</f>
        <v>66178.9999999999</v>
      </c>
      <c r="G45" s="122"/>
      <c r="H45" s="140"/>
    </row>
  </sheetData>
  <mergeCells count="3">
    <mergeCell ref="A4:A5"/>
    <mergeCell ref="A22:A23"/>
    <mergeCell ref="A36:A3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2020-10-19T12:23:50Z</dcterms:created>
  <dc:creator>Dara_Macias</dc:creator>
  <dc:description/>
  <dc:language>es-EC</dc:language>
  <cp:lastModifiedBy/>
  <dcterms:modified xsi:type="dcterms:W3CDTF">2021-01-21T11:09:18Z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