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VISACOM\FASE II - Ejecucion\5000 Activos\5300 Activos por impuestos corrientes\"/>
    </mc:Choice>
  </mc:AlternateContent>
  <bookViews>
    <workbookView xWindow="0" yWindow="0" windowWidth="20490" windowHeight="7350" tabRatio="500"/>
  </bookViews>
  <sheets>
    <sheet name="Cedula Resumen" sheetId="1" r:id="rId1"/>
    <sheet name="Prueba de IVA" sheetId="2" r:id="rId2"/>
    <sheet name="Prueba Retencion" sheetId="3" r:id="rId3"/>
    <sheet name="FORM 104" sheetId="4" r:id="rId4"/>
    <sheet name="1%" sheetId="7" r:id="rId5"/>
    <sheet name="2%" sheetId="8" r:id="rId6"/>
    <sheet name="2.75%" sheetId="9" r:id="rId7"/>
  </sheets>
  <calcPr calcId="162913"/>
</workbook>
</file>

<file path=xl/calcChain.xml><?xml version="1.0" encoding="utf-8"?>
<calcChain xmlns="http://schemas.openxmlformats.org/spreadsheetml/2006/main">
  <c r="J8" i="3" l="1"/>
  <c r="H15" i="2"/>
  <c r="C15" i="2" l="1"/>
  <c r="E43" i="4"/>
  <c r="M41" i="4"/>
  <c r="M43" i="4" s="1"/>
  <c r="I41" i="4"/>
  <c r="I43" i="4" s="1"/>
  <c r="E41" i="4"/>
  <c r="P39" i="4"/>
  <c r="P41" i="4" s="1"/>
  <c r="P43" i="4" s="1"/>
  <c r="O39" i="4"/>
  <c r="O41" i="4" s="1"/>
  <c r="O43" i="4" s="1"/>
  <c r="N39" i="4"/>
  <c r="N41" i="4" s="1"/>
  <c r="N43" i="4" s="1"/>
  <c r="M39" i="4"/>
  <c r="L39" i="4"/>
  <c r="L41" i="4" s="1"/>
  <c r="L43" i="4" s="1"/>
  <c r="K39" i="4"/>
  <c r="K41" i="4" s="1"/>
  <c r="K43" i="4" s="1"/>
  <c r="J39" i="4"/>
  <c r="J41" i="4" s="1"/>
  <c r="J43" i="4" s="1"/>
  <c r="I39" i="4"/>
  <c r="H39" i="4"/>
  <c r="H41" i="4" s="1"/>
  <c r="H43" i="4" s="1"/>
  <c r="G39" i="4"/>
  <c r="G41" i="4" s="1"/>
  <c r="G43" i="4" s="1"/>
  <c r="F39" i="4"/>
  <c r="F41" i="4" s="1"/>
  <c r="F43" i="4" s="1"/>
  <c r="E39" i="4"/>
  <c r="Q39" i="4" s="1"/>
  <c r="Q38" i="4"/>
  <c r="Q37" i="4"/>
  <c r="Q36" i="4"/>
  <c r="Q35" i="4"/>
  <c r="Q34" i="4"/>
  <c r="Q33" i="4"/>
  <c r="Q27" i="4"/>
  <c r="Q18" i="4"/>
  <c r="Q17" i="4"/>
  <c r="P16" i="4"/>
  <c r="O16" i="4"/>
  <c r="N16" i="4"/>
  <c r="M16" i="4"/>
  <c r="H16" i="4"/>
  <c r="G16" i="4"/>
  <c r="F16" i="4"/>
  <c r="E16" i="4"/>
  <c r="Q16" i="4" s="1"/>
  <c r="P15" i="4"/>
  <c r="P19" i="4" s="1"/>
  <c r="O15" i="4"/>
  <c r="O19" i="4" s="1"/>
  <c r="N15" i="4"/>
  <c r="N19" i="4" s="1"/>
  <c r="N20" i="4" s="1"/>
  <c r="M15" i="4"/>
  <c r="M19" i="4" s="1"/>
  <c r="M21" i="4" s="1"/>
  <c r="L15" i="4"/>
  <c r="L19" i="4" s="1"/>
  <c r="K15" i="4"/>
  <c r="K19" i="4" s="1"/>
  <c r="J15" i="4"/>
  <c r="J19" i="4" s="1"/>
  <c r="J20" i="4" s="1"/>
  <c r="H15" i="4"/>
  <c r="H19" i="4" s="1"/>
  <c r="G15" i="4"/>
  <c r="G19" i="4" s="1"/>
  <c r="F15" i="4"/>
  <c r="F19" i="4" s="1"/>
  <c r="F20" i="4" s="1"/>
  <c r="I14" i="4"/>
  <c r="I15" i="4" s="1"/>
  <c r="I19" i="4" s="1"/>
  <c r="I21" i="4" s="1"/>
  <c r="E14" i="4"/>
  <c r="E15" i="4" s="1"/>
  <c r="P13" i="4"/>
  <c r="O13" i="4"/>
  <c r="N13" i="4"/>
  <c r="M13" i="4"/>
  <c r="L13" i="4"/>
  <c r="K13" i="4"/>
  <c r="J13" i="4"/>
  <c r="H13" i="4"/>
  <c r="G13" i="4"/>
  <c r="F13" i="4"/>
  <c r="I12" i="4"/>
  <c r="I13" i="4" s="1"/>
  <c r="E12" i="4"/>
  <c r="E13" i="4" s="1"/>
  <c r="P9" i="4"/>
  <c r="P21" i="4" s="1"/>
  <c r="O9" i="4"/>
  <c r="O21" i="4" s="1"/>
  <c r="N9" i="4"/>
  <c r="N21" i="4" s="1"/>
  <c r="M9" i="4"/>
  <c r="M20" i="4" s="1"/>
  <c r="L9" i="4"/>
  <c r="L21" i="4" s="1"/>
  <c r="K9" i="4"/>
  <c r="K21" i="4" s="1"/>
  <c r="J9" i="4"/>
  <c r="J21" i="4" s="1"/>
  <c r="I9" i="4"/>
  <c r="H9" i="4"/>
  <c r="H21" i="4" s="1"/>
  <c r="G9" i="4"/>
  <c r="G21" i="4" s="1"/>
  <c r="F9" i="4"/>
  <c r="F21" i="4" s="1"/>
  <c r="E9" i="4"/>
  <c r="Q8" i="4"/>
  <c r="P7" i="4"/>
  <c r="O7" i="4"/>
  <c r="N7" i="4"/>
  <c r="M7" i="4"/>
  <c r="L7" i="4"/>
  <c r="K7" i="4"/>
  <c r="J7" i="4"/>
  <c r="I7" i="4"/>
  <c r="H7" i="4"/>
  <c r="G7" i="4"/>
  <c r="F7" i="4"/>
  <c r="E7" i="4"/>
  <c r="Q7" i="4" s="1"/>
  <c r="Q6" i="4"/>
  <c r="I20" i="4" l="1"/>
  <c r="Q13" i="4"/>
  <c r="E19" i="4"/>
  <c r="E20" i="4" s="1"/>
  <c r="Q20" i="4" s="1"/>
  <c r="Q15" i="4"/>
  <c r="Q12" i="4"/>
  <c r="Q14" i="4"/>
  <c r="G20" i="4"/>
  <c r="K20" i="4"/>
  <c r="O20" i="4"/>
  <c r="Q9" i="4"/>
  <c r="H20" i="4"/>
  <c r="L20" i="4"/>
  <c r="P20" i="4"/>
  <c r="Q19" i="4" l="1"/>
  <c r="E21" i="4"/>
  <c r="E24" i="4" l="1"/>
  <c r="Q21" i="4"/>
  <c r="E25" i="4" l="1"/>
  <c r="E29" i="4" s="1"/>
  <c r="F23" i="4"/>
  <c r="F24" i="4" s="1"/>
  <c r="G23" i="4" l="1"/>
  <c r="G24" i="4" s="1"/>
  <c r="F25" i="4"/>
  <c r="E30" i="4"/>
  <c r="F28" i="4"/>
  <c r="F29" i="4" l="1"/>
  <c r="H23" i="4"/>
  <c r="H24" i="4" s="1"/>
  <c r="G25" i="4"/>
  <c r="G28" i="4" l="1"/>
  <c r="G29" i="4" s="1"/>
  <c r="F30" i="4"/>
  <c r="H25" i="4"/>
  <c r="I23" i="4"/>
  <c r="I24" i="4" s="1"/>
  <c r="H28" i="4" l="1"/>
  <c r="G30" i="4"/>
  <c r="H29" i="4"/>
  <c r="I25" i="4"/>
  <c r="J23" i="4"/>
  <c r="J24" i="4" s="1"/>
  <c r="H30" i="4" l="1"/>
  <c r="I28" i="4"/>
  <c r="I29" i="4" s="1"/>
  <c r="K23" i="4"/>
  <c r="K24" i="4" s="1"/>
  <c r="J25" i="4"/>
  <c r="J28" i="4" l="1"/>
  <c r="I30" i="4"/>
  <c r="L23" i="4"/>
  <c r="L24" i="4" s="1"/>
  <c r="K25" i="4"/>
  <c r="J29" i="4"/>
  <c r="L25" i="4" l="1"/>
  <c r="M23" i="4"/>
  <c r="M24" i="4" s="1"/>
  <c r="K28" i="4"/>
  <c r="K29" i="4" s="1"/>
  <c r="J30" i="4"/>
  <c r="L28" i="4" l="1"/>
  <c r="K30" i="4"/>
  <c r="M25" i="4"/>
  <c r="N23" i="4"/>
  <c r="N24" i="4" s="1"/>
  <c r="L29" i="4"/>
  <c r="H10" i="3"/>
  <c r="J7" i="3"/>
  <c r="I10" i="3"/>
  <c r="O23" i="4" l="1"/>
  <c r="O24" i="4" s="1"/>
  <c r="N25" i="4"/>
  <c r="M29" i="4"/>
  <c r="L30" i="4"/>
  <c r="M28" i="4"/>
  <c r="J6" i="3"/>
  <c r="J9" i="3"/>
  <c r="C16" i="2"/>
  <c r="G15" i="2"/>
  <c r="F15" i="2"/>
  <c r="I15" i="2" s="1"/>
  <c r="C12" i="2"/>
  <c r="G11" i="1"/>
  <c r="E33" i="1"/>
  <c r="E32" i="1"/>
  <c r="M30" i="4" l="1"/>
  <c r="N28" i="4"/>
  <c r="N29" i="4"/>
  <c r="P23" i="4"/>
  <c r="P24" i="4" s="1"/>
  <c r="P25" i="4" s="1"/>
  <c r="O25" i="4"/>
  <c r="J10" i="3"/>
  <c r="E35" i="1"/>
  <c r="J26" i="1"/>
  <c r="F26" i="1"/>
  <c r="E26" i="1"/>
  <c r="D26" i="1"/>
  <c r="G25" i="1"/>
  <c r="K25" i="1" s="1"/>
  <c r="G24" i="1"/>
  <c r="G23" i="1"/>
  <c r="K23" i="1" s="1"/>
  <c r="G22" i="1"/>
  <c r="K22" i="1" s="1"/>
  <c r="G21" i="1"/>
  <c r="K21" i="1" s="1"/>
  <c r="G20" i="1"/>
  <c r="K20" i="1" s="1"/>
  <c r="G19" i="1"/>
  <c r="K19" i="1" s="1"/>
  <c r="G18" i="1"/>
  <c r="K18" i="1" s="1"/>
  <c r="G17" i="1"/>
  <c r="G16" i="1"/>
  <c r="K16" i="1" s="1"/>
  <c r="G15" i="1"/>
  <c r="K15" i="1" s="1"/>
  <c r="G14" i="1"/>
  <c r="K14" i="1" s="1"/>
  <c r="G13" i="1"/>
  <c r="K13" i="1" s="1"/>
  <c r="O28" i="4" l="1"/>
  <c r="O29" i="4" s="1"/>
  <c r="N30" i="4"/>
  <c r="K17" i="1"/>
  <c r="D32" i="1"/>
  <c r="K24" i="1"/>
  <c r="D33" i="1"/>
  <c r="G26" i="1"/>
  <c r="K11" i="1"/>
  <c r="P28" i="4" l="1"/>
  <c r="P29" i="4" s="1"/>
  <c r="P30" i="4" s="1"/>
  <c r="Q30" i="4" s="1"/>
  <c r="O30" i="4"/>
  <c r="K26" i="1"/>
  <c r="D35" i="1"/>
</calcChain>
</file>

<file path=xl/sharedStrings.xml><?xml version="1.0" encoding="utf-8"?>
<sst xmlns="http://schemas.openxmlformats.org/spreadsheetml/2006/main" count="1895" uniqueCount="885">
  <si>
    <t>Cliente:</t>
  </si>
  <si>
    <t>VISACOM S.A</t>
  </si>
  <si>
    <t>P/T:</t>
  </si>
  <si>
    <t>Sección:</t>
  </si>
  <si>
    <t>Fase 2 – Ejecución</t>
  </si>
  <si>
    <t>Preparado por:</t>
  </si>
  <si>
    <t>Dara Macias</t>
  </si>
  <si>
    <t>Area:</t>
  </si>
  <si>
    <t>Activo por impuesto corriente</t>
  </si>
  <si>
    <t>Fecha:</t>
  </si>
  <si>
    <t>Prueba:</t>
  </si>
  <si>
    <t>Análisis variaciones de grupo contable</t>
  </si>
  <si>
    <t>Revisado por:</t>
  </si>
  <si>
    <t>Carlos Almeida</t>
  </si>
  <si>
    <t>Con corte al:</t>
  </si>
  <si>
    <t>Código</t>
  </si>
  <si>
    <t>Cuenta</t>
  </si>
  <si>
    <t>Saldos contables al</t>
  </si>
  <si>
    <t>Saldos auditados al</t>
  </si>
  <si>
    <t>Variaciones</t>
  </si>
  <si>
    <t>Débitos</t>
  </si>
  <si>
    <t>Créditos</t>
  </si>
  <si>
    <t>Valor</t>
  </si>
  <si>
    <t>Activo por impuesto corrientes</t>
  </si>
  <si>
    <t>1.1.5</t>
  </si>
  <si>
    <t>1.1.5.1.1</t>
  </si>
  <si>
    <t>IVA sobre compras</t>
  </si>
  <si>
    <t>1.1.5.2.3</t>
  </si>
  <si>
    <t xml:space="preserve">   100% Retencion IVA</t>
  </si>
  <si>
    <t>1.1.5.2.2</t>
  </si>
  <si>
    <t>70% Servicios</t>
  </si>
  <si>
    <t xml:space="preserve">   70% Retencion IVA</t>
  </si>
  <si>
    <t>1.1.5.2.6</t>
  </si>
  <si>
    <t xml:space="preserve">   20% Retencion IVA</t>
  </si>
  <si>
    <t>1.1.5.2.8</t>
  </si>
  <si>
    <t>N/C Reclamo IVA</t>
  </si>
  <si>
    <t>1.1.5.2.9</t>
  </si>
  <si>
    <t>Credito tributario IVA</t>
  </si>
  <si>
    <t>1.1.5.2.10</t>
  </si>
  <si>
    <t>1.1.5.3.1</t>
  </si>
  <si>
    <t>1% Bienes Muebles de Naturaleza Corporal</t>
  </si>
  <si>
    <t>Retencion 1% bienes muebles</t>
  </si>
  <si>
    <t>1.1.5.3.2</t>
  </si>
  <si>
    <t>Retencion 2% servicios</t>
  </si>
  <si>
    <t>1.1.5.3.8</t>
  </si>
  <si>
    <t>2.75% Servicios</t>
  </si>
  <si>
    <t>1.1.5.3.9</t>
  </si>
  <si>
    <t>1.75% Bienes muebles de naturaleza Corporal</t>
  </si>
  <si>
    <t>1.1.5.4.3</t>
  </si>
  <si>
    <t>Credito Tributario Imp. Rta. Cia. (2019)</t>
  </si>
  <si>
    <t>Credito tributario por Impto. Rta. Cia. (2018)</t>
  </si>
  <si>
    <t>Total</t>
  </si>
  <si>
    <t>Saldo al</t>
  </si>
  <si>
    <t>Crédito tributario por IVA</t>
  </si>
  <si>
    <t>Crédito tributario por impuesto a la renta</t>
  </si>
  <si>
    <t>Fuente:</t>
  </si>
  <si>
    <t>Estados Financieros de la compañía</t>
  </si>
  <si>
    <t>Objetivo:</t>
  </si>
  <si>
    <t>Obtener un detalle comparativo de los saldos entre periodos, esto con la finalidad de diseñar procedimientos de auditoría sobre los saldos de las cuentas</t>
  </si>
  <si>
    <t>Identificar las principales variaciones de los saldos.</t>
  </si>
  <si>
    <t>Observaciones:</t>
  </si>
  <si>
    <t>Movimiento</t>
  </si>
  <si>
    <t>Referencia</t>
  </si>
  <si>
    <t>Nota a los estados financieros:</t>
  </si>
  <si>
    <t>Conclusiones (A ser completado por el Auditor a cargo del compromiso):</t>
  </si>
  <si>
    <t>20% Retencion IVA</t>
  </si>
  <si>
    <t>70% Retencion IVA</t>
  </si>
  <si>
    <t>VISACOM S.A.</t>
  </si>
  <si>
    <t>PRUEBA DEL CREDITO TRIBUTARIO POR IVA</t>
  </si>
  <si>
    <t>US$</t>
  </si>
  <si>
    <t>IVA generado en ventas</t>
  </si>
  <si>
    <t>Devolucion de IVA (n/c recibida)</t>
  </si>
  <si>
    <t>Credito tributario por compras</t>
  </si>
  <si>
    <t>Otros</t>
  </si>
  <si>
    <t>Saldo al final del ejercicio 31/12/2019</t>
  </si>
  <si>
    <t>Venta de bienes</t>
  </si>
  <si>
    <t>Venta de servicios</t>
  </si>
  <si>
    <t>Diferncia</t>
  </si>
  <si>
    <t>Ventas netas del ejercicio</t>
  </si>
  <si>
    <t>12% IVA</t>
  </si>
  <si>
    <t>Retencion del 1% por ventas de bienes</t>
  </si>
  <si>
    <t>Retencion del 2% por ventas de servicios</t>
  </si>
  <si>
    <t>Al 31 de diciembre del 2020</t>
  </si>
  <si>
    <t>EXAMEN DEL CREDITO TRIBUTARIO POR IMPUESTO A LA RENTA</t>
  </si>
  <si>
    <t>Saldo</t>
  </si>
  <si>
    <t>Retenciones</t>
  </si>
  <si>
    <t>inicial</t>
  </si>
  <si>
    <t>del anio</t>
  </si>
  <si>
    <t>final</t>
  </si>
  <si>
    <t>Retencion del 1% por venta de bienes muebles</t>
  </si>
  <si>
    <t>Retencion del 2% por venta de servicios</t>
  </si>
  <si>
    <t>Credito tributario por retenciones del 2018</t>
  </si>
  <si>
    <t>Saldo al inicio del ejercicio 1/1/2020</t>
  </si>
  <si>
    <t>RESUMEN DE FORMULARIO 104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</si>
  <si>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</si>
  <si>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</si>
  <si>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</si>
  <si>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</si>
  <si>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</si>
  <si>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</si>
  <si>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</si>
  <si>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</si>
  <si>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</si>
  <si>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</si>
  <si>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</si>
  <si>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</si>
  <si>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Ventas</t>
  </si>
  <si>
    <t>Valor Bruto de Operaciones</t>
  </si>
  <si>
    <t>Valor diferencia entre V. Bruto y V. Neto</t>
  </si>
  <si>
    <t>Total Ventas y operaciones (tarifa diferente 0)</t>
  </si>
  <si>
    <t>Impuesto Generado</t>
  </si>
  <si>
    <t>Total Ventas y operaciones (tarifa 0)</t>
  </si>
  <si>
    <t>Adquisiciones y Pagos</t>
  </si>
  <si>
    <t>Diferencia</t>
  </si>
  <si>
    <t>Gastos</t>
  </si>
  <si>
    <t>Total de Adquisiciones y Pagos</t>
  </si>
  <si>
    <t>Total de Adquisiciones y Pagos (tarifa 0)</t>
  </si>
  <si>
    <t>Factor de Proporcionalidad</t>
  </si>
  <si>
    <t>Credito Tributario aplicable para este periodo</t>
  </si>
  <si>
    <t>Impuesto Causado</t>
  </si>
  <si>
    <t>Impuestos</t>
  </si>
  <si>
    <t>Saldo de Credito Tributario para el mes anterior</t>
  </si>
  <si>
    <t>Saldo de Credito Tributario para el Proximo Mes</t>
  </si>
  <si>
    <t>Total de Impuesto a Pagar por Recepcion</t>
  </si>
  <si>
    <t>Retenciones
Recibidas</t>
  </si>
  <si>
    <t>Retenciones efectuadas en este periodo</t>
  </si>
  <si>
    <t>Total de Impuesto a Pagar por Retencion</t>
  </si>
  <si>
    <t>Retenciones
Emitidas</t>
  </si>
  <si>
    <t>Agente de Retencion al Impuesto al IVA</t>
  </si>
  <si>
    <t>Retencion del 10%</t>
  </si>
  <si>
    <t>Retencion del 20%</t>
  </si>
  <si>
    <t>Retencion del 30%</t>
  </si>
  <si>
    <t>Retencion del 50%</t>
  </si>
  <si>
    <t>Retencion del 70%</t>
  </si>
  <si>
    <t>Retencion del 100%</t>
  </si>
  <si>
    <t>Total a
Pagar</t>
  </si>
  <si>
    <t>Total de Impuesto a Pagar</t>
  </si>
  <si>
    <t>Multa</t>
  </si>
  <si>
    <t>Total Pagado</t>
  </si>
  <si>
    <t>SALDO ANTERIOR</t>
  </si>
  <si>
    <t>06/01/2020</t>
  </si>
  <si>
    <t>FAC 001-001-000000578</t>
  </si>
  <si>
    <t>FAC 001-001-000000575</t>
  </si>
  <si>
    <t>FAC 001-001-000000574</t>
  </si>
  <si>
    <t>FAC 001-001-000000612</t>
  </si>
  <si>
    <t>FAC 001-001-000000613</t>
  </si>
  <si>
    <t>10/01/2020</t>
  </si>
  <si>
    <t>FAC 001-001-000000513</t>
  </si>
  <si>
    <t>FAC 001-001-000000573</t>
  </si>
  <si>
    <t>14/01/2020</t>
  </si>
  <si>
    <t>FAC 001-001-000000516</t>
  </si>
  <si>
    <t>FAC 001-001-000000615</t>
  </si>
  <si>
    <t>17/01/2020</t>
  </si>
  <si>
    <t>FAC 001-001-000000527</t>
  </si>
  <si>
    <t>FAC 001-001-000000522</t>
  </si>
  <si>
    <t>24/01/2020</t>
  </si>
  <si>
    <t>FAC 001-001-000000616</t>
  </si>
  <si>
    <t>FAC 001-001-000000535</t>
  </si>
  <si>
    <t>FAC 001-001-000000533</t>
  </si>
  <si>
    <t>05/02/2020</t>
  </si>
  <si>
    <t>FAC 001-001-000000566</t>
  </si>
  <si>
    <t>07/02/2020</t>
  </si>
  <si>
    <t>11/02/2020</t>
  </si>
  <si>
    <t>FAC 001-001-000000551</t>
  </si>
  <si>
    <t>13/02/2020</t>
  </si>
  <si>
    <t>14/02/2020</t>
  </si>
  <si>
    <t>17/02/2020</t>
  </si>
  <si>
    <t>19/02/2020</t>
  </si>
  <si>
    <t>FAC 001-001-000000587</t>
  </si>
  <si>
    <t>FAC 001-001-000000584</t>
  </si>
  <si>
    <t>FAC 001-001-000000568</t>
  </si>
  <si>
    <t>27/02/2020</t>
  </si>
  <si>
    <t>02/03/2020</t>
  </si>
  <si>
    <t>FAC 001-001-000000569</t>
  </si>
  <si>
    <t>FAC 001-001-000000571</t>
  </si>
  <si>
    <t>04/03/2020</t>
  </si>
  <si>
    <t>09/03/2020</t>
  </si>
  <si>
    <t>FAC 001-001-000000588</t>
  </si>
  <si>
    <t>FAC 001-001-000000589</t>
  </si>
  <si>
    <t>10/03/2020</t>
  </si>
  <si>
    <t>12/03/2020</t>
  </si>
  <si>
    <t>05/05/2020</t>
  </si>
  <si>
    <t>FAC 001-001-000000606</t>
  </si>
  <si>
    <t>FAC 001-001-000000605</t>
  </si>
  <si>
    <t>11/05/2020</t>
  </si>
  <si>
    <t>18/05/2020</t>
  </si>
  <si>
    <t>FAC 001-001-000000463</t>
  </si>
  <si>
    <t>16/06/2020</t>
  </si>
  <si>
    <t>FAC 001-001-000000472</t>
  </si>
  <si>
    <t>03/08/2020</t>
  </si>
  <si>
    <t>04/08/2020</t>
  </si>
  <si>
    <t>Asiento</t>
  </si>
  <si>
    <t>-</t>
  </si>
  <si>
    <t>2% Servicios</t>
  </si>
  <si>
    <t>FAC 001-001-000000585</t>
  </si>
  <si>
    <t>FAC 001-001-000000579</t>
  </si>
  <si>
    <t>0992565152001</t>
  </si>
  <si>
    <t>LEVEL PRINT S.A.</t>
  </si>
  <si>
    <t>FAC 001-001-000000597</t>
  </si>
  <si>
    <t>FAC 001-001-000000596</t>
  </si>
  <si>
    <t>FAC 001-001-000000598</t>
  </si>
  <si>
    <t>FAC 001-001-000000564</t>
  </si>
  <si>
    <t>10/02/2020</t>
  </si>
  <si>
    <t>FAC 001-001-000000550</t>
  </si>
  <si>
    <t>FAC 001-001-000000583</t>
  </si>
  <si>
    <t>18/02/2020</t>
  </si>
  <si>
    <t>FAC 001-001-000000586</t>
  </si>
  <si>
    <t>FAC 001-001-000000560</t>
  </si>
  <si>
    <t>28/02/2020</t>
  </si>
  <si>
    <t>FAC 001-001-000000580</t>
  </si>
  <si>
    <t>FAC 001-001-000000636</t>
  </si>
  <si>
    <t>FAC 001-001-000000592</t>
  </si>
  <si>
    <t>16/03/2020</t>
  </si>
  <si>
    <t>Fecha</t>
  </si>
  <si>
    <t>Centro de Costo</t>
  </si>
  <si>
    <t>Proyecto</t>
  </si>
  <si>
    <t>Documento</t>
  </si>
  <si>
    <t>Identificación</t>
  </si>
  <si>
    <t>Persona</t>
  </si>
  <si>
    <t>Persona Cruce Cuenta</t>
  </si>
  <si>
    <t>Descripción</t>
  </si>
  <si>
    <t>Debe</t>
  </si>
  <si>
    <t>Haber</t>
  </si>
  <si>
    <t>07/09/2020</t>
  </si>
  <si>
    <t>09/09/2020</t>
  </si>
  <si>
    <t>14/09/2020</t>
  </si>
  <si>
    <t>15/09/2020</t>
  </si>
  <si>
    <t>24/09/2020</t>
  </si>
  <si>
    <t>05/11/2020</t>
  </si>
  <si>
    <t>06/11/2020</t>
  </si>
  <si>
    <t>11/11/2020</t>
  </si>
  <si>
    <t>13/11/2020</t>
  </si>
  <si>
    <t>15/11/2020</t>
  </si>
  <si>
    <t>17/11/2020</t>
  </si>
  <si>
    <t>01/12/2020</t>
  </si>
  <si>
    <t>05/12/2020</t>
  </si>
  <si>
    <t>08/12/2020</t>
  </si>
  <si>
    <t>10/12/2020</t>
  </si>
  <si>
    <t>15/12/2020</t>
  </si>
  <si>
    <t>Del 01/01/2020 al 31/08/2020</t>
  </si>
  <si>
    <t>Al  31 de diciembre del 2020</t>
  </si>
  <si>
    <t>Retencion del 2.75% por servicios</t>
  </si>
  <si>
    <t>Retencion del 2.75% por Servicios</t>
  </si>
  <si>
    <t>REPORTE: 1 - Activos</t>
  </si>
  <si>
    <t>VTA 202001000006</t>
  </si>
  <si>
    <t>FAC 001-001-000000460</t>
  </si>
  <si>
    <t>1790516008001</t>
  </si>
  <si>
    <t>CHUBB SEGUROS ECUADOR S.A.</t>
  </si>
  <si>
    <t>Traslado y montaje de muebles en tres ciudades  - PTO 201912000576</t>
  </si>
  <si>
    <t>VTA 202001000009</t>
  </si>
  <si>
    <t>0992526742001</t>
  </si>
  <si>
    <t xml:space="preserve">DINADEC S.A. </t>
  </si>
  <si>
    <t>ACTIVACION REINVENTION - PTO 201911000547 _x000D_
OC: 5002632233 _x000D_
EA: 1010170166</t>
  </si>
  <si>
    <t>20/01/2020</t>
  </si>
  <si>
    <t>VTA 202001000012</t>
  </si>
  <si>
    <t>FAC 001-001-000000466</t>
  </si>
  <si>
    <t>0991047808001</t>
  </si>
  <si>
    <t>OTELO &amp; FABELL S.A.</t>
  </si>
  <si>
    <t>CHARLA INTIMA COLEGIO SANTIAGO MAYOR  - PTO 202001000592</t>
  </si>
  <si>
    <t>VTA 202001000011</t>
  </si>
  <si>
    <t>FAC 001-001-000000465</t>
  </si>
  <si>
    <t>Visibilidad para SANCHEZ AGUILAR - PTO 202001000601</t>
  </si>
  <si>
    <t>21/01/2020</t>
  </si>
  <si>
    <t>VTA 202001000016</t>
  </si>
  <si>
    <t>FAC 001-001-000000470</t>
  </si>
  <si>
    <t>LOCUTOR NOCHE AMARILLA 2020 - PTO 202001000587_x000D_
OC: 5002633479_x000D_
EA: 1010176641</t>
  </si>
  <si>
    <t>VTA 202001000021</t>
  </si>
  <si>
    <t>STAND DE REGISTRO CN - PTO 202001000614_x000D_
OC: 5002635293_x000D_
EA: 1010186576</t>
  </si>
  <si>
    <t>VTA 202001000020</t>
  </si>
  <si>
    <t>FAC 001-001-000000471</t>
  </si>
  <si>
    <t xml:space="preserve">FIESTA DE TODOS PARTE 1  - PTO 202001000607_x000D_
OC: 5002634466_x000D_
EA: 1010186553_x000D_
</t>
  </si>
  <si>
    <t>VTA 202002000003</t>
  </si>
  <si>
    <t>FAC 001-001-000000475</t>
  </si>
  <si>
    <t>DESFILE DE TEMPORADA - INTIMA  - PTO 202001000618</t>
  </si>
  <si>
    <t>VTA 202002000005</t>
  </si>
  <si>
    <t>FAC 001-001-000000477</t>
  </si>
  <si>
    <t>evento LA PIZARRA INTIMA  - PTO 202001000603</t>
  </si>
  <si>
    <t>VTA 202002000009</t>
  </si>
  <si>
    <t>FAC 001-001-000000481</t>
  </si>
  <si>
    <t>NOCHE AMARILLA BARCELONA 2020 - PTO 202001000588_x000D_
OC 5002633479_x000D_
EA 1010176643</t>
  </si>
  <si>
    <t>VTA 202002000012</t>
  </si>
  <si>
    <t>FAC 001-001-000000484</t>
  </si>
  <si>
    <t>DESFILE DE TEMPORADA - INTIMA 2  - PTO 202001000620</t>
  </si>
  <si>
    <t>VTA 202002000018</t>
  </si>
  <si>
    <t>FAC 001-001-000000490</t>
  </si>
  <si>
    <t>FIESTA DE TODOS PARTE 2 - PTO 202001000599_x000D_
OC: 5002639745_x000D_
EA: 1010221945</t>
  </si>
  <si>
    <t>VTA 202002000024</t>
  </si>
  <si>
    <t>FAC 001-001-000000496</t>
  </si>
  <si>
    <t>CONVENCION CN  - PTO 202001000595_x000D_
OC: 5002635099_x000D_
EA: 1010230482</t>
  </si>
  <si>
    <t>VTA 202002000025</t>
  </si>
  <si>
    <t>FAC 001-001-000000497</t>
  </si>
  <si>
    <t>FIESTA DE TODOS CONVENCIÓN  - PTO 202001000594_x000D_
OC: 5002635099_x000D_
EA: 1010230478</t>
  </si>
  <si>
    <t>VTA 202002000029</t>
  </si>
  <si>
    <t>FAC 001-001-000000501</t>
  </si>
  <si>
    <t>videos 3D recorridos MANUAL  - PTO 202001000606_x000D_
OC: 5002636036_x000D_
EA: 1010235995</t>
  </si>
  <si>
    <t>VTA 202003000001</t>
  </si>
  <si>
    <t>FAC 001-001-000000504</t>
  </si>
  <si>
    <t>DÍA DE LA MUJER ÍNTIMA - PTO 202002000647</t>
  </si>
  <si>
    <t>VTA 202003000004</t>
  </si>
  <si>
    <t>FAC 001-001-000000507</t>
  </si>
  <si>
    <t>FIESTA DE TODOS 2020 3 - PTO 201912000577_x000D_
OC: 5002645237_x000D_
EA: 1010267612</t>
  </si>
  <si>
    <t>VTA 202003000003</t>
  </si>
  <si>
    <t>FAC 001-001-000000506</t>
  </si>
  <si>
    <t>1791321596001</t>
  </si>
  <si>
    <t>UNILEVER ANDINA ECUADOR S.A.</t>
  </si>
  <si>
    <t>ENTREGA DE HELADOS FIT  - PTO 202002000649</t>
  </si>
  <si>
    <t>VTA 202003000010</t>
  </si>
  <si>
    <t>EVENTO COMUNA SAN MARCOS  - PTO 202002000652</t>
  </si>
  <si>
    <t>VTA 202003000006</t>
  </si>
  <si>
    <t>FAC 001-001-000000509</t>
  </si>
  <si>
    <t>CAJAS ANGELINO - PTO 202002000657</t>
  </si>
  <si>
    <t>VTA 202003000009</t>
  </si>
  <si>
    <t>FAC 001-001-000000512</t>
  </si>
  <si>
    <t>ANIMACION TALLER NIÑAS - PTO 202003000661</t>
  </si>
  <si>
    <t>VTA 202003000013</t>
  </si>
  <si>
    <t>PTO 202003000667; PTO 202003000664; PTO 202003000660; PTO 202002000639; PTO 202001000597; PTO 201912000581</t>
  </si>
  <si>
    <t>VTA 202003000015</t>
  </si>
  <si>
    <t>FAC 001-001-000000518</t>
  </si>
  <si>
    <t>ROLL UP NAPPIS  - PTO 202003000679</t>
  </si>
  <si>
    <t>VTA 202003000014</t>
  </si>
  <si>
    <t>FAC 001-001-000000517</t>
  </si>
  <si>
    <t>SALA DE ESTIMULACIÓN LA ALBORADA - PTO 202003000680</t>
  </si>
  <si>
    <t>VTA 202003000019</t>
  </si>
  <si>
    <t>Activación campaña padres 1 - PTO 202001000611</t>
  </si>
  <si>
    <t>VTA 202003000016</t>
  </si>
  <si>
    <t>FAC 001-001-000000519</t>
  </si>
  <si>
    <t>Elementos actividades TOUR Y CC - PTO 202003000675</t>
  </si>
  <si>
    <t>VTA 202003000018</t>
  </si>
  <si>
    <t>FAC 001-001-000000521</t>
  </si>
  <si>
    <t>BRANDEO NAPPIS CLÍNICA KENNEDY  - PTO 202002000645</t>
  </si>
  <si>
    <t>17/03/2020</t>
  </si>
  <si>
    <t>VTA 202003000022</t>
  </si>
  <si>
    <t>FAC 001-001-000000525</t>
  </si>
  <si>
    <t>PTO 202003000665; PTO 202003000658</t>
  </si>
  <si>
    <t>VTA 202003000021</t>
  </si>
  <si>
    <t>FAC 001-001-000000524</t>
  </si>
  <si>
    <t>PTO 202003000676; PTO 202003000662</t>
  </si>
  <si>
    <t>VTA 202003000023</t>
  </si>
  <si>
    <t>FAC 001-001-000000526</t>
  </si>
  <si>
    <t>ARTES EMPRENDEDORES COMUNITARIOS - PTO 202003000672</t>
  </si>
  <si>
    <t>VTA 202003000020</t>
  </si>
  <si>
    <t>FAC 001-001-000000523</t>
  </si>
  <si>
    <t>ADICIONALES FIESTA DE TODOS 2020 - PTO 202002000650_x000D_
OC 5002648746_x000D_
EA 1010291865</t>
  </si>
  <si>
    <t>08/04/2020</t>
  </si>
  <si>
    <t>VTA 202004000002</t>
  </si>
  <si>
    <t>FAC 001-001-000000528</t>
  </si>
  <si>
    <t xml:space="preserve"> CONVENCIÓN 2020 Y TABLA DE SURF - PTO 202002000627_x000D_
OC:  5002651138_x000D_
EA:   1010311397</t>
  </si>
  <si>
    <t>04/05/2020</t>
  </si>
  <si>
    <t>VTA 202005000006</t>
  </si>
  <si>
    <t>FAC 001-001-000000537</t>
  </si>
  <si>
    <t>PRODUCCIÓN TORRE DE HIELO PILSENER LIGHT . - PTO 202002000631_x000D_
OC: 5002653645_x000D_
EA: 1010337676</t>
  </si>
  <si>
    <t>VTA 202005000007</t>
  </si>
  <si>
    <t>FAC 001-001-000000538</t>
  </si>
  <si>
    <t>Financiamiento Fiesta de Todos - PTO 202003000668_x000D_
OC: 5002653498_x000D_
EA: 1010337671</t>
  </si>
  <si>
    <t>VTA 202005000010</t>
  </si>
  <si>
    <t>FAC 001-001-000000541</t>
  </si>
  <si>
    <t>Revestimiento de Camiones TiendaCercaEC. - PTO 202004000686_x000D_
OC: 5002657307_x000D_
EA: 1010343508</t>
  </si>
  <si>
    <t>VTA 202005000011</t>
  </si>
  <si>
    <t>FAC 001-001-000000542</t>
  </si>
  <si>
    <t>Diseño BANNERS  - PTO 202004000697</t>
  </si>
  <si>
    <t>14/05/2020</t>
  </si>
  <si>
    <t>VTA 202005000014</t>
  </si>
  <si>
    <t>FAC 001-001-000000545</t>
  </si>
  <si>
    <t>PTO 202004000688; PTO 202004000687; PTO 202004000685</t>
  </si>
  <si>
    <t>01/07/2020</t>
  </si>
  <si>
    <t>VTA 202007000004</t>
  </si>
  <si>
    <t>FAC 001-001-000000554</t>
  </si>
  <si>
    <t>DISENO DE MANUAL DE TRADE Pedido #500266510 Hoja de Entrada #1010412172 #1010412168 #1010412167 - PTO 201912000571</t>
  </si>
  <si>
    <t>VTA 202007000003</t>
  </si>
  <si>
    <t>FAC 001-001-000000553</t>
  </si>
  <si>
    <t>2.542 Cartillas Unitarias para la Convención. Pedido #45008442092 Hoja de Entrada #5012331203 - PTO 202001000596</t>
  </si>
  <si>
    <t>VTA 202008000002</t>
  </si>
  <si>
    <t>FAC 001-001-000000562</t>
  </si>
  <si>
    <t>elementos sala de lactancia  - PTO 202007000732</t>
  </si>
  <si>
    <t>VTA 202008000004</t>
  </si>
  <si>
    <t>Entrega de KITS bebemundo  - PTO 202007000741</t>
  </si>
  <si>
    <t>VTA 202008000008</t>
  </si>
  <si>
    <t>Retiro de elementos provincias y auditoría - PTO 202007000735</t>
  </si>
  <si>
    <t>VTA 202008000001</t>
  </si>
  <si>
    <t>FAC 001-001-000000561</t>
  </si>
  <si>
    <t>SALA DE LACTANCIA MALECON  - PTO 202007000722</t>
  </si>
  <si>
    <t>VTA 202008000014</t>
  </si>
  <si>
    <t>PERSONAL MES DE AGOSTO MALECON  - PTO 202007000743</t>
  </si>
  <si>
    <t>VTA 202008000013</t>
  </si>
  <si>
    <t>Lanzamiento sala de lactancia malecón  - PTO 202007000744</t>
  </si>
  <si>
    <t>VTA 202008000011</t>
  </si>
  <si>
    <t>Varios de visibilidad  - PTO 202008000748</t>
  </si>
  <si>
    <t>VTA 202008000015</t>
  </si>
  <si>
    <t>PTO 202007000728; PTO 202007000727; PTO 202006000713; PTO 202004000693</t>
  </si>
  <si>
    <t>12/08/2020</t>
  </si>
  <si>
    <t>VTA 202008000019</t>
  </si>
  <si>
    <t>PTO 202008000753; PTO 202007000729; PTO 202007000723; PTO 202006000717</t>
  </si>
  <si>
    <t>VTA 202008000020</t>
  </si>
  <si>
    <t>0990023549001</t>
  </si>
  <si>
    <t>CERVECERIA NACIONAL CN S.A.</t>
  </si>
  <si>
    <t>Elaboración de Letrero Compromiso Nacional en exteriores edificio Comercial Pedido#5002675385 Entrada#1010490116 - PTO 202008000751</t>
  </si>
  <si>
    <t>18/08/2020</t>
  </si>
  <si>
    <t>VTA 202008000023</t>
  </si>
  <si>
    <t>Rueda de Prensa Compromiso Nacional Pedido # 5002678024 Entrada #1010505706 - PTO 202008000752</t>
  </si>
  <si>
    <t>VTA 202001000005</t>
  </si>
  <si>
    <t>FAC 001-001-000000459</t>
  </si>
  <si>
    <t>0990800707001</t>
  </si>
  <si>
    <t>BONAFIDE</t>
  </si>
  <si>
    <t>SERVICIO DE DECORACION EVENTO CORPORATIVO - NAVIDEÑO - PTO 201911000545</t>
  </si>
  <si>
    <t>VTA 202001000003</t>
  </si>
  <si>
    <t>FAC 001-001-000000457</t>
  </si>
  <si>
    <t>0990049459001</t>
  </si>
  <si>
    <t>BANCO GUAYAQUIL S.A.</t>
  </si>
  <si>
    <t>ACTIVACIÓN LADYMULTIMARKET - PTO 201912000565</t>
  </si>
  <si>
    <t>VTA 202001000004</t>
  </si>
  <si>
    <t>FAC 001-001-000000458</t>
  </si>
  <si>
    <t>INAUGURACIÓN OFICINA 9 PISO - PTO 201912000564</t>
  </si>
  <si>
    <t>VTA 202001000002</t>
  </si>
  <si>
    <t>FAC 001-001-000000456</t>
  </si>
  <si>
    <t>ESFERAS NAVIDEÑAS BANCO GUAYAQUIL - PTO 201912000574</t>
  </si>
  <si>
    <t>VTA 202001000007</t>
  </si>
  <si>
    <t>FAC 001-001-000000461</t>
  </si>
  <si>
    <t>1390012949001</t>
  </si>
  <si>
    <t>LA FABRIL S.A.</t>
  </si>
  <si>
    <t>Almacenamiento de elementos de marca  - PTO 201912000583</t>
  </si>
  <si>
    <t>VTA 202001000010</t>
  </si>
  <si>
    <t>FAC 001-001-000000464</t>
  </si>
  <si>
    <t>EVENTOS SOLCA GYE y UIO  - PTO 202001000602</t>
  </si>
  <si>
    <t>VTA 202001000008</t>
  </si>
  <si>
    <t>FAC 001-001-000000462</t>
  </si>
  <si>
    <t>PTO 202001000589; PTO 201912000582; PTO 201912000580</t>
  </si>
  <si>
    <t>VTA 202001000014</t>
  </si>
  <si>
    <t>FAC 001-001-000000468</t>
  </si>
  <si>
    <t>0968514210001</t>
  </si>
  <si>
    <t>BENEMERITO CUERPO DE BOMBEROS DE GUAYAQUIL</t>
  </si>
  <si>
    <t>SERVICIO DE GRUPO DE OBRAS TEATRALES PARA CAMPAÑA DE PREVENCION DEL BENEMERITO CUERPO DE BOMBEROS DE GUAYAQUIL A NIVEL ESCOLAR MES - MES DE DICIEMBRE 2019._x000D_
_x000D_
Forma de Pago: Transferencia $6.173.44 - PTO 202001000584</t>
  </si>
  <si>
    <t>VTA 202002000004</t>
  </si>
  <si>
    <t>FAC 001-001-000000476</t>
  </si>
  <si>
    <t>DESFILE DE TEMPORADA - PERLA SUAVIZANTE - PTO 202001000609</t>
  </si>
  <si>
    <t>VTA 202002000001</t>
  </si>
  <si>
    <t>FAC 001-001-000000473</t>
  </si>
  <si>
    <t>PRODUCTO PARA EXHIBICION  - PTO 202001000625</t>
  </si>
  <si>
    <t>VTA 202002000002</t>
  </si>
  <si>
    <t>FAC 001-001-000000474</t>
  </si>
  <si>
    <t>TECHO para JUEGOS SOLCA - PTO 202001000610</t>
  </si>
  <si>
    <t>VTA 202002000006</t>
  </si>
  <si>
    <t>FAC 001-001-000000478</t>
  </si>
  <si>
    <t>LANZAMIENTO SHOP SMALL - PTO 201911000554</t>
  </si>
  <si>
    <t>VTA 202002000007</t>
  </si>
  <si>
    <t>FAC 001-001-000000479</t>
  </si>
  <si>
    <t>COPA BRITANICA AMERICANA - PTO 201911000550</t>
  </si>
  <si>
    <t>VTA 202002000008</t>
  </si>
  <si>
    <t>FAC 001-001-000000480</t>
  </si>
  <si>
    <t>ADICIONALES LANZAMIENTO CADAVER EXQUISITO - PTO 201910000493</t>
  </si>
  <si>
    <t>VTA 202002000013</t>
  </si>
  <si>
    <t>FAC 001-001-000000485</t>
  </si>
  <si>
    <t>MOMMY CARE  - PTO 202001000613</t>
  </si>
  <si>
    <t>VTA 202002000010</t>
  </si>
  <si>
    <t>FAC 001-001-000000482</t>
  </si>
  <si>
    <t>PULGUERO QUITO PERLA  - PTO 202002000628</t>
  </si>
  <si>
    <t>VTA 202002000014</t>
  </si>
  <si>
    <t>FAC 001-001-000000486</t>
  </si>
  <si>
    <t>SERVICIO DE GRUPO DE OBRAS TEATRALES PARA CAMPAÑA DE PREVENCION DEL BENEMERITO CUERPO DE BOMBEROS DE GUAYAQUIL A NIVEL ESCOLAR MES - MES DE ENERO 2020._x000D_
_x000D_
Forma de Pago: Transferencia $2.136.96 - PTO 202002000630</t>
  </si>
  <si>
    <t>VTA 202002000015</t>
  </si>
  <si>
    <t>FAC 001-001-000000487</t>
  </si>
  <si>
    <t>Día Internacional Contra Cáncer Infantil Perla - PTO 202001000621</t>
  </si>
  <si>
    <t>VTA 202002000019</t>
  </si>
  <si>
    <t>FAC 001-001-000000491</t>
  </si>
  <si>
    <t>VIDEO SOLCA PERLA BEBE - PTO 202002000636</t>
  </si>
  <si>
    <t>VTA 202002000020</t>
  </si>
  <si>
    <t>FAC 001-001-000000492</t>
  </si>
  <si>
    <t>SAMPLING BOLSO PLAYERO SAMBO - PTO 202002000634</t>
  </si>
  <si>
    <t>VTA 202002000022</t>
  </si>
  <si>
    <t>FAC 001-001-000000494</t>
  </si>
  <si>
    <t>AFTER OFFICE EN MERCADO DEL RÍO - PTO 202002000640</t>
  </si>
  <si>
    <t>VTA 202002000021</t>
  </si>
  <si>
    <t>FAC 001-001-000000493</t>
  </si>
  <si>
    <t>ACTIVIDAD CINES DEPORTIVA - PTO 202001000605</t>
  </si>
  <si>
    <t>VTA 202002000016</t>
  </si>
  <si>
    <t>FAC 001-001-000000488</t>
  </si>
  <si>
    <t>personal promo MAXI VINOS  - PTO 202001000608</t>
  </si>
  <si>
    <t>VTA 202002000023</t>
  </si>
  <si>
    <t>FAC 001-001-000000495</t>
  </si>
  <si>
    <t>PORTASACHETS DE ACRÍLICO - PTO 202002000641</t>
  </si>
  <si>
    <t>VTA 202002000026</t>
  </si>
  <si>
    <t>FAC 001-001-000000498</t>
  </si>
  <si>
    <t>PTO 202002000635; PTO 202001000615</t>
  </si>
  <si>
    <t>VTA 202002000027</t>
  </si>
  <si>
    <t>FAC 001-001-000000499</t>
  </si>
  <si>
    <t>PTO 202002000629; PTO 202001000591</t>
  </si>
  <si>
    <t>VTA 202002000028</t>
  </si>
  <si>
    <t>FAC 001-001-000000500</t>
  </si>
  <si>
    <t>0990067279001</t>
  </si>
  <si>
    <t xml:space="preserve">MC CANN ERICKSON ECUADOR PUBLICIDAD S.A.					</t>
  </si>
  <si>
    <t>PRODUCCIÓN CAJAS NINACURO - PTO 202001000619</t>
  </si>
  <si>
    <t>VTA 202002000030</t>
  </si>
  <si>
    <t>FAC 001-001-000000502</t>
  </si>
  <si>
    <t>PTO 202002000643; PTO 202001000617</t>
  </si>
  <si>
    <t>VTA 202002000031</t>
  </si>
  <si>
    <t>FAC 001-001-000000503</t>
  </si>
  <si>
    <t>SERVICIO DE GRUPO DE OBRAS TEATRALES PARA CAMPAÑA DE PREVENCION DEL BENEMERITO CUERPO DE BOMBEROS DE GUAYAQUIL A NIVEL ESCOLAR MES - MES DE FEBRERO 2020._x000D_
_x000D_
Forma de Pago: Transferencia $474.88 - PTO 202002000656</t>
  </si>
  <si>
    <t>ASI 202002000002</t>
  </si>
  <si>
    <t>PR VENTA SOUVENIRS FIESTA DINADEC</t>
  </si>
  <si>
    <t>VTA 202003000002</t>
  </si>
  <si>
    <t>FAC 001-001-000000505</t>
  </si>
  <si>
    <t>PTO 202002000655; PTO 202002000648; PTO 202002000642; PTO 202001000623; PTO 202001000622</t>
  </si>
  <si>
    <t>VTA 202003000005</t>
  </si>
  <si>
    <t>FAC 001-001-000000508</t>
  </si>
  <si>
    <t>TOTEM ROBERTO NOBOA - PTO 201912000572</t>
  </si>
  <si>
    <t>VTA 202003000008</t>
  </si>
  <si>
    <t>FAC 001-001-000000511</t>
  </si>
  <si>
    <t>DÍA DE LA MUJER SOLCA PERLA SUAVIZANTE - PTO 202003000670</t>
  </si>
  <si>
    <t>VTA 202003000007</t>
  </si>
  <si>
    <t>FAC 001-001-000000510</t>
  </si>
  <si>
    <t>FLOORGRAPHIC CHIKY PLACE  - PTO 202003000671</t>
  </si>
  <si>
    <t>VTA 202003000011</t>
  </si>
  <si>
    <t>FAC 001-001-000000514</t>
  </si>
  <si>
    <t>fundas y plegable Perla  - PTO 202002000651</t>
  </si>
  <si>
    <t>VTA 202003000017</t>
  </si>
  <si>
    <t>FAC 001-001-000000520</t>
  </si>
  <si>
    <t>LA GRAN CONEXIÓN PERLA BEBÉ - PTO 202003000673</t>
  </si>
  <si>
    <t>VTA 202003000012</t>
  </si>
  <si>
    <t>FAC 001-001-000000515</t>
  </si>
  <si>
    <t>ALQUILER BODEGAS ANUAL  - PTO 202003000663</t>
  </si>
  <si>
    <t>06/04/2020</t>
  </si>
  <si>
    <t>VTA 202004000001</t>
  </si>
  <si>
    <t>IDENTIFICADORES PINGUINO  - PTO 202003000674</t>
  </si>
  <si>
    <t>13/04/2020</t>
  </si>
  <si>
    <t>VTA 202004000003</t>
  </si>
  <si>
    <t>FAC 001-001-000000530</t>
  </si>
  <si>
    <t>SG. FC. # 7496</t>
  </si>
  <si>
    <t>VTA 202004000004</t>
  </si>
  <si>
    <t>FAC 001-001-000000531</t>
  </si>
  <si>
    <t>SG. FC # 7568 LEVEL PRINT S.A.</t>
  </si>
  <si>
    <t>VTA 202005000004</t>
  </si>
  <si>
    <t>BODEGAJE ELEMENTOS ABRIL  - PTO 202004000690</t>
  </si>
  <si>
    <t>VTA 202005000002</t>
  </si>
  <si>
    <t>ACTIVIDAD SER FELIZ DIA DEL NIÑO - PTO 202004000692</t>
  </si>
  <si>
    <t>VTA 202005000003</t>
  </si>
  <si>
    <t>FAC 001-001-000000534</t>
  </si>
  <si>
    <t>BODEGAJE elementos de marca MAYO  - PTO 202004000691</t>
  </si>
  <si>
    <t>VTA 202005000005</t>
  </si>
  <si>
    <t>FAC 001-001-000000536</t>
  </si>
  <si>
    <t>Bodegaje elementos marca MARZO  - PTO 202004000689</t>
  </si>
  <si>
    <t>VTA 202005000001</t>
  </si>
  <si>
    <t>FAC 001-001-000000532</t>
  </si>
  <si>
    <t>AUSPICIO FUNDACION SER FELIZ  - PTO 202004000695</t>
  </si>
  <si>
    <t>VTA 202005000009</t>
  </si>
  <si>
    <t>FAC 001-001-000000540</t>
  </si>
  <si>
    <t>Actividades infantiles en casa - PTO 202004000696</t>
  </si>
  <si>
    <t>VTA 202005000008</t>
  </si>
  <si>
    <t>FAC 001-001-000000539</t>
  </si>
  <si>
    <t>CARTUCHERAS PERLA  - PTO 202005000698</t>
  </si>
  <si>
    <t>VTA 202005000012</t>
  </si>
  <si>
    <t>FAC 001-001-000000543</t>
  </si>
  <si>
    <t>MASCARAS INFANTILES  - PTO 202005000699</t>
  </si>
  <si>
    <t>VTA 202005000013</t>
  </si>
  <si>
    <t>FAC 001-001-000000544</t>
  </si>
  <si>
    <t>PLAN HOSPITALES  - PTO 202005000700</t>
  </si>
  <si>
    <t>VTA 202005000015</t>
  </si>
  <si>
    <t>FAC 001-001-000000546</t>
  </si>
  <si>
    <t>ROLL UP ALIANZA EMPRENDEDORES COMUNITARIOS - PTO 202003000677</t>
  </si>
  <si>
    <t>VTA 202005000016</t>
  </si>
  <si>
    <t>FAC 001-001-000000547</t>
  </si>
  <si>
    <t>Manualidades adicionales  - PTO 202005000703</t>
  </si>
  <si>
    <t>05/06/2020</t>
  </si>
  <si>
    <t>VTA 202006000002</t>
  </si>
  <si>
    <t>FAC 001-001-000000549</t>
  </si>
  <si>
    <t>Adicional Evento Cada Vez Mas Cerca_x000D_
_x000D_
Solicitud #121386 - PTO 202006000712</t>
  </si>
  <si>
    <t>VTA 202006000001</t>
  </si>
  <si>
    <t>FAC 001-001-000000548</t>
  </si>
  <si>
    <t>Unificación de bodegas BG  - PTO 202005000704_x000D_
_x000D_
Solicitud #121250.</t>
  </si>
  <si>
    <t>VTA 202006000003</t>
  </si>
  <si>
    <t>PTO 202006000714; PTO 202005000709; PTO 202005000708; PTO 202005000707; PTO 202005000706; PTO 202005000705; PTO 202003000683</t>
  </si>
  <si>
    <t>VTA 202007000002</t>
  </si>
  <si>
    <t>FAC 001-001-000000552</t>
  </si>
  <si>
    <t>Distribución de muestras para donación   - PTO 202006000711</t>
  </si>
  <si>
    <t>VTA 202007000001</t>
  </si>
  <si>
    <t>Fotografias de producto - PTO 202006000721</t>
  </si>
  <si>
    <t>06/07/2020</t>
  </si>
  <si>
    <t>VTA 202007000006</t>
  </si>
  <si>
    <t>FAC 001-001-000000556</t>
  </si>
  <si>
    <t>Promotoras para activación en Supermaxi  - PTO 202001000586_x000D_
 SG Solicitud # 120141</t>
  </si>
  <si>
    <t>VTA 202007000008</t>
  </si>
  <si>
    <t>FAC 001-001-000000558</t>
  </si>
  <si>
    <t>Almacenamiento mes de junio - PTO 202007000725</t>
  </si>
  <si>
    <t>VTA 202007000009</t>
  </si>
  <si>
    <t>FAC 001-001-000000559</t>
  </si>
  <si>
    <t>ENVIO REGALOS A PROVINCIAS  - PTO 202007000724</t>
  </si>
  <si>
    <t>VTA 202007000007</t>
  </si>
  <si>
    <t>FAC 001-001-000000557</t>
  </si>
  <si>
    <t>Almacenamiento elementos julio - PTO 202007000726</t>
  </si>
  <si>
    <t>20/07/2020</t>
  </si>
  <si>
    <t>VTA 202007000010</t>
  </si>
  <si>
    <t>1792083354001</t>
  </si>
  <si>
    <t>PROTISA ECUADOR</t>
  </si>
  <si>
    <t>Cajas dummys  - PTO 202006000715_x000D_
OC: 4901847652_x000D_
HAS 1012774797</t>
  </si>
  <si>
    <t>VTA 202008000003</t>
  </si>
  <si>
    <t>FAC 001-001-000000563</t>
  </si>
  <si>
    <t>Entrega urgente ganadores VIA LACTEA  - PTO 202007000742</t>
  </si>
  <si>
    <t>VTA 202008000007</t>
  </si>
  <si>
    <t>FAC 001-001-000000567</t>
  </si>
  <si>
    <t>Auspicio Fundación AGOSTO  - PTO 202007000736</t>
  </si>
  <si>
    <t>VTA 202008000009</t>
  </si>
  <si>
    <t>Armado de portasachets - PTO 202007000734</t>
  </si>
  <si>
    <t>VTA 202008000006</t>
  </si>
  <si>
    <t>actividad SER FELIZ AGOSTO  - PTO 202007000737</t>
  </si>
  <si>
    <t>VTA 202008000005</t>
  </si>
  <si>
    <t>FAC 001-001-000000565</t>
  </si>
  <si>
    <t>Entrega de premios a influencers  - PTO 202007000738</t>
  </si>
  <si>
    <t>VTA 202008000010</t>
  </si>
  <si>
    <t>FAC 001-001-000000570</t>
  </si>
  <si>
    <t>PORTASACHETS PROMO PERLA SUAVIZANTE  - PTO 202007000733</t>
  </si>
  <si>
    <t>VTA 202008000012</t>
  </si>
  <si>
    <t>FAC 001-001-000000572</t>
  </si>
  <si>
    <t>almacenamiento mes de agosto  - PTO 202008000747</t>
  </si>
  <si>
    <t>11/08/2020</t>
  </si>
  <si>
    <t>VTA 202008000018</t>
  </si>
  <si>
    <t>Torneo de tennis en Ballenita _x000D_
Solicitud#123460  - PTO 202007000745</t>
  </si>
  <si>
    <t>01/09/2020</t>
  </si>
  <si>
    <t>VTA 202009000001</t>
  </si>
  <si>
    <t>Adicionales Rueda de Prensa Compromiso Nacional. Entrada de Servicio#1010526856 Pedido#5002681590 - PTO 202008000758</t>
  </si>
  <si>
    <t>VTA 202009000012</t>
  </si>
  <si>
    <t>FAC 001-001-000000595</t>
  </si>
  <si>
    <t>Cápsulas redes lactancia  - PTO 202007000746</t>
  </si>
  <si>
    <t>VTA 202009000013</t>
  </si>
  <si>
    <t>Activación Campaña Padres 2 - PTO 202001000612</t>
  </si>
  <si>
    <t>VTA 202009000006</t>
  </si>
  <si>
    <t>MOVILIZACIONES Y ENTREGAS VARIAS  - PTO 202008000769</t>
  </si>
  <si>
    <t>VTA 202009000004</t>
  </si>
  <si>
    <t>PERSONAL MES DE SEPTIEMBRE PAÑALÍN  - PTO 202008000772</t>
  </si>
  <si>
    <t>VTA 202009000015</t>
  </si>
  <si>
    <t xml:space="preserve">Elaboración de chompas Pilsener. - PTO 202009000773_x000D_
Pedido # 5002684791_x000D_
Hoja de Entrada # 1010545538_x000D_
</t>
  </si>
  <si>
    <t>22/09/2020</t>
  </si>
  <si>
    <t>VTA 202009000020</t>
  </si>
  <si>
    <t>FAC 001-001-000000603</t>
  </si>
  <si>
    <t>Rueda de Prensa Barcelona Pilsener Unión Inmortal - PTO 202009000782_x000D_
Pedido#5002686907_x000D_
Hoja de entrada#1010569066</t>
  </si>
  <si>
    <t>01/10/2020</t>
  </si>
  <si>
    <t>VTA 202010000001</t>
  </si>
  <si>
    <t>Adicionales Rueda de Prensa Unión Inmortal BSC &amp; CN  - PTO 202009000780_x000D_
PEDIDO #5002689757_x000D_
HOJA DE ENTRADA #1010592525</t>
  </si>
  <si>
    <t>13/10/2020</t>
  </si>
  <si>
    <t>VTA 202010000006</t>
  </si>
  <si>
    <t>FAC 001-001-000000610</t>
  </si>
  <si>
    <t>SALA DE LACTANCIA MUNICIPIO - PTO 202009000778</t>
  </si>
  <si>
    <t>VTA 202010000007</t>
  </si>
  <si>
    <t>FAC 001-001-000000611</t>
  </si>
  <si>
    <t>PERSONAL OCTUBRE  - PTO 202010000800</t>
  </si>
  <si>
    <t>VTA 202010000005</t>
  </si>
  <si>
    <t>FAC 001-001-000000609</t>
  </si>
  <si>
    <t>ARMADO KITS INTIMA  - PTO 202010000797</t>
  </si>
  <si>
    <t>VTA 202010000008</t>
  </si>
  <si>
    <t>Camisetas Selección de Ecuador. - PTO 202009000788_x000D_
Pedido #5002695671_x000D_
Entrada de Servicio #1010613328</t>
  </si>
  <si>
    <t>23/10/2020</t>
  </si>
  <si>
    <t>VTA 202010000019</t>
  </si>
  <si>
    <t>FAC 001-001-000000624</t>
  </si>
  <si>
    <t>Revestimiento de mesas de avión de la selección - PTO 202010000791_x000D_
Pedido#5002696343_x000D_
Entrada de Servicio #1010634622</t>
  </si>
  <si>
    <t>VTA 202010000018</t>
  </si>
  <si>
    <t>FAC 001-001-000000623</t>
  </si>
  <si>
    <t>Activación partido Ecuador - PTO 202010000795_x000D_
Pedido#5002697125_x000D_
Entrada de Servicio#5002697125</t>
  </si>
  <si>
    <t>04/11/2020</t>
  </si>
  <si>
    <t>VTA 202011000002</t>
  </si>
  <si>
    <t>FAC 001-001-000000626</t>
  </si>
  <si>
    <t>Compra de camisetas de la Selección Ecuador - PTO 202010000790_x000D_
# Pedido 5002701312_x000D_
Hoja de Entrada 1010662107</t>
  </si>
  <si>
    <t>VTA 202011000004</t>
  </si>
  <si>
    <t>FAC 001-001-000000628</t>
  </si>
  <si>
    <t>0993106704001</t>
  </si>
  <si>
    <t>DENDA</t>
  </si>
  <si>
    <t>DECORACION PIAZZAS COMERCIALES: SAMBORONDON, VILLA CLUB, CIUDAD CELESTE, LA JOYA, CEIBOS Y MACHALA. - PTO 202010000812</t>
  </si>
  <si>
    <t>VTA 202011000026</t>
  </si>
  <si>
    <t>FAC 001-001-000000648</t>
  </si>
  <si>
    <t>Activaciones de partidos de Ecuaor - PTO 202011000829_x000D_
Pedido # 5002706197_x000D_
Hoja de entrada: # 1010687598</t>
  </si>
  <si>
    <t>VTA 202011000025</t>
  </si>
  <si>
    <t>FAC 001-001-000000647</t>
  </si>
  <si>
    <t>Revestimiento de bus de la Selección - PTO 202011000838_x000D_
Pedido # 5002706198_x000D_
Hoja de entrada: # 1010688920</t>
  </si>
  <si>
    <t>21/11/2020</t>
  </si>
  <si>
    <t>VTA 202011000028</t>
  </si>
  <si>
    <t>FAC 001-001-000000650</t>
  </si>
  <si>
    <t>Protectores faciales  con personajes - PTO 202010000818_x000D_
Pedido # 5002707845_x000D_
Hoja de entrada #1010697728</t>
  </si>
  <si>
    <t>VTA 202011000027</t>
  </si>
  <si>
    <t>FAC 001-001-000000649</t>
  </si>
  <si>
    <t>Compra de Uniformes de Barcelona - PTO 202011000819_x000D_
Pedido: # 5002708103_x000D_
Hoja de entrada #1010698961</t>
  </si>
  <si>
    <t>VTA 202012000003</t>
  </si>
  <si>
    <t>FAC 001-001-000000656</t>
  </si>
  <si>
    <t>Compra de camiseta - PTO 202010000807_x000D_
Pedido # 5002706482_x000D_
Hoja de entrada #1010688921</t>
  </si>
  <si>
    <t>VTA 202012000002</t>
  </si>
  <si>
    <t>FAC 001-001-000000655</t>
  </si>
  <si>
    <t>Alquiler de bodega desde febrero a diciembre 2020 para PIlsener - PTO 202011000830_x000D_
Pedido # 5002709376_x000D_
Hoja de entrada #1010725048</t>
  </si>
  <si>
    <t>04/12/2020</t>
  </si>
  <si>
    <t>VTA 202012000004</t>
  </si>
  <si>
    <t>FAC 001-001-000000657</t>
  </si>
  <si>
    <t>TRASLADO ELEMENTOS CN - PTO 202002000638_x000D_
Pedido # 5002646131_x000D_
Hoja de entrada # 1010727578</t>
  </si>
  <si>
    <t>VTA 202012000010</t>
  </si>
  <si>
    <t>FAC 001-001-000000663</t>
  </si>
  <si>
    <t>Retiro de vinil del Bus de la Selección - PTO 202011000848_x000D_
Hoja de entrada #1010740817_x000D_
Pedido #5002714371</t>
  </si>
  <si>
    <t>VTA 202012000019</t>
  </si>
  <si>
    <t>FAC 001-001-000000672</t>
  </si>
  <si>
    <t>Compra de obsequios para el Cuerpo Técnico de la Selección de Ecuador - PTO 202012000859_x000D_
Pedido: 5002716594_x000D_
Hoja de entrada: 1010756655</t>
  </si>
  <si>
    <t>06/09/2020</t>
  </si>
  <si>
    <t>VTA 202009000002</t>
  </si>
  <si>
    <t>PTO 202008000761; PTO 202008000754; PTO 202008000749; PTO 202007000731</t>
  </si>
  <si>
    <t>VTA 202009000009</t>
  </si>
  <si>
    <t>Envíos premios con productos  - PTO 202008000760</t>
  </si>
  <si>
    <t>VTA 202009000005</t>
  </si>
  <si>
    <t>Almacenamiento Septiembre  - PTO 202008000770</t>
  </si>
  <si>
    <t>VTA 202009000010</t>
  </si>
  <si>
    <t>FAC 001-001-000000593</t>
  </si>
  <si>
    <t>kits de prensa - PTO 202008000756</t>
  </si>
  <si>
    <t>VTA 202009000011</t>
  </si>
  <si>
    <t>FAC 001-001-000000594</t>
  </si>
  <si>
    <t>Elementos foto corporativa - PTO 202008000755</t>
  </si>
  <si>
    <t>VTA 202009000003</t>
  </si>
  <si>
    <t>Etiquetas A4 promoción  - PTO 202009000776</t>
  </si>
  <si>
    <t>08/09/2020</t>
  </si>
  <si>
    <t>VTA 202009000014</t>
  </si>
  <si>
    <t>ENTREGAS PERLA SUAVIZANTE  - PTO 202008000766</t>
  </si>
  <si>
    <t>VTA 202009000017</t>
  </si>
  <si>
    <t>FAC 001-001-000000600</t>
  </si>
  <si>
    <t>cajas kits de venta Jolly (cartulina con base dura y cama) - PTO 202007000740</t>
  </si>
  <si>
    <t>VTA 202009000016</t>
  </si>
  <si>
    <t>FAC 001-001-000000599</t>
  </si>
  <si>
    <t>kits de influencers - PTO 202008000757</t>
  </si>
  <si>
    <t>VTA 202009000018</t>
  </si>
  <si>
    <t>FAC 001-001-000000601</t>
  </si>
  <si>
    <t>PROMOS SEPTIEMBRE  - PTO 202008000771</t>
  </si>
  <si>
    <t>17/09/2020</t>
  </si>
  <si>
    <t>VTA 202009000019</t>
  </si>
  <si>
    <t>FAC 001-001-000000602</t>
  </si>
  <si>
    <t>piezas adicionales Snicker - PTO 202008000765</t>
  </si>
  <si>
    <t>VTA 202009000021</t>
  </si>
  <si>
    <t>FAC 001-001-000000604</t>
  </si>
  <si>
    <t>0910966407001</t>
  </si>
  <si>
    <t>BADITH YAMIL HANNA CONTRERAS</t>
  </si>
  <si>
    <t>FC 604 BADITH HANNA SF FC 29428</t>
  </si>
  <si>
    <t>VTA 202010000002</t>
  </si>
  <si>
    <t>Concierto Ceci Juno Parque Historico - PTO 202009000781_x000D_
Solicitud#125167</t>
  </si>
  <si>
    <t>VTA 202010000004</t>
  </si>
  <si>
    <t>FAC 001-001-000000608</t>
  </si>
  <si>
    <t>ENTREGA DE PREMIOS SEPTIEMBRE - PTO 202010000798</t>
  </si>
  <si>
    <t>VTA 202010000003</t>
  </si>
  <si>
    <t>FAC 001-001-000000607</t>
  </si>
  <si>
    <t>Almacenamiento Octubre  - PTO 202010000799</t>
  </si>
  <si>
    <t>VTA 202010000010</t>
  </si>
  <si>
    <t>FAC 001-001-000000614</t>
  </si>
  <si>
    <t>ACTIVACION PINGUINO BICENTENARIO - PTO 202009000784</t>
  </si>
  <si>
    <t>VTA 202010000009</t>
  </si>
  <si>
    <t>PTO 202009000787; PTO 202009000783</t>
  </si>
  <si>
    <t>16/10/2020</t>
  </si>
  <si>
    <t>VTA 202010000011</t>
  </si>
  <si>
    <t>AFICHE BICENTENARIO - PTO 202010000793</t>
  </si>
  <si>
    <t>19/10/2020</t>
  </si>
  <si>
    <t>VTA 202010000014</t>
  </si>
  <si>
    <t>FAC 001-001-000000618</t>
  </si>
  <si>
    <t>Toma de fotos productos  - PTO 202010000806</t>
  </si>
  <si>
    <t>VTA 202010000015</t>
  </si>
  <si>
    <t>FAC 001-001-000000619</t>
  </si>
  <si>
    <t>TOMAS DE FOTOS PRODUCTOS VARIOS - PTO 202010000805</t>
  </si>
  <si>
    <t>VTA 202010000012</t>
  </si>
  <si>
    <t>Adaptacion afiche caballete a rayo - PTO 202010000809</t>
  </si>
  <si>
    <t>VTA 202010000013</t>
  </si>
  <si>
    <t>FAC 001-001-000000617</t>
  </si>
  <si>
    <t>Promo mascarillas - PTO 202010000801</t>
  </si>
  <si>
    <t>21/10/2020</t>
  </si>
  <si>
    <t>VTA 202010000017</t>
  </si>
  <si>
    <t>FAC 001-001-000000622</t>
  </si>
  <si>
    <t>ACTIVACION FERIA RAICES_x000D_
OC#4901894365_x000D_
HAS 1013237559  - PTO 202009000779</t>
  </si>
  <si>
    <t>VTA 202010000016</t>
  </si>
  <si>
    <t>FAC 001-001-000000621</t>
  </si>
  <si>
    <t>VOLANTES FERIA_x000D_
OC#4901894365_x000D_
HAS 1013237554 - PTO 202010000796</t>
  </si>
  <si>
    <t>VTA 202011000001</t>
  </si>
  <si>
    <t>FAC 001-001-000000625</t>
  </si>
  <si>
    <t>GANADOR TODOS SOMOS ESPERANZITA  - PTO 202010000803</t>
  </si>
  <si>
    <t>VTA 202011000003</t>
  </si>
  <si>
    <t>FAC 001-001-000000627</t>
  </si>
  <si>
    <t>PTO 202010000804; PTO 202009000777</t>
  </si>
  <si>
    <t>VTA 202011000010</t>
  </si>
  <si>
    <t>FAC 001-001-000000634</t>
  </si>
  <si>
    <t>Entregas premios Effie - PTO 202010000814</t>
  </si>
  <si>
    <t>VTA 202011000007</t>
  </si>
  <si>
    <t>FAC 001-001-000000631</t>
  </si>
  <si>
    <t>DEVOLUCION POR CIERRE DE BODEGA - PTO 202011000824</t>
  </si>
  <si>
    <t>VTA 202011000005</t>
  </si>
  <si>
    <t>FAC 001-001-000000629</t>
  </si>
  <si>
    <t>Personal noviembre cabina Malecón  - PTO 202011000821</t>
  </si>
  <si>
    <t>VTA 202011000009</t>
  </si>
  <si>
    <t>FAC 001-001-000000633</t>
  </si>
  <si>
    <t>ENTREGA CANASTA LAVATODO - PTO 202011000822</t>
  </si>
  <si>
    <t>VTA 202011000008</t>
  </si>
  <si>
    <t>FAC 001-001-000000632</t>
  </si>
  <si>
    <t>ENTREGA Y ARMADO DE KITS ALMOHADAS - PTO 202011000823</t>
  </si>
  <si>
    <t>VTA 202011000012</t>
  </si>
  <si>
    <t>HELADOS VARIOS  - PTO 202010000815</t>
  </si>
  <si>
    <t>VTA 202011000011</t>
  </si>
  <si>
    <t>FAC 001-001-000000635</t>
  </si>
  <si>
    <t>PTO 202010000802; PTO 202010000789</t>
  </si>
  <si>
    <t>VTA 202011000006</t>
  </si>
  <si>
    <t>FAC 001-001-000000630</t>
  </si>
  <si>
    <t>Activación campaña PADRES 3 - PTO 202009000774</t>
  </si>
  <si>
    <t>09/11/2020</t>
  </si>
  <si>
    <t>VTA 202011000015</t>
  </si>
  <si>
    <t>FAC 001-001-000000637</t>
  </si>
  <si>
    <t>ENTREGA GANADORES JULIO - PTO 202008000768</t>
  </si>
  <si>
    <t>VTA 202011000016</t>
  </si>
  <si>
    <t>FAC 001-001-000000638</t>
  </si>
  <si>
    <t>KITS LANZAMIENTO PROACTIVE  - PTO 202008000764</t>
  </si>
  <si>
    <t>VTA 202011000017</t>
  </si>
  <si>
    <t>FAC 001-001-000000639</t>
  </si>
  <si>
    <t>HELADERIAS HALLOWEEN  - PTO 202010000808</t>
  </si>
  <si>
    <t>VTA 202011000019</t>
  </si>
  <si>
    <t>FAC 001-001-000000641</t>
  </si>
  <si>
    <t>TARJETAS NUEVAS NAVIDAD JOLLY - PTO 202010000794</t>
  </si>
  <si>
    <t>VTA 202011000020</t>
  </si>
  <si>
    <t>FAC 001-001-000000642</t>
  </si>
  <si>
    <t>Evento Reconocimiento Banco Guayaquil - PTO 202010000813</t>
  </si>
  <si>
    <t>VTA 202011000022</t>
  </si>
  <si>
    <t>FAC 001-001-000000644</t>
  </si>
  <si>
    <t>Revestimiento de totems - PTO 202011000840</t>
  </si>
  <si>
    <t>VTA 202011000021</t>
  </si>
  <si>
    <t>FAC 001-001-000000643</t>
  </si>
  <si>
    <t>Visibilidad en locales de Sony Black Friday - PTO 202011000841</t>
  </si>
  <si>
    <t>VTA 202011000024</t>
  </si>
  <si>
    <t>FAC 001-001-000000646</t>
  </si>
  <si>
    <t>PTO 202011000834; PTO 202011000833</t>
  </si>
  <si>
    <t>26/11/2020</t>
  </si>
  <si>
    <t>VTA 202011000030</t>
  </si>
  <si>
    <t>FAC 001-001-000000653</t>
  </si>
  <si>
    <t>Visibilidad Mini Cooper - PTO 202011000842</t>
  </si>
  <si>
    <t>VTA 202011000029</t>
  </si>
  <si>
    <t>FAC 001-001-000000652</t>
  </si>
  <si>
    <t>Proyecto Visibilidad Roma 2020 - PTO 202011000825</t>
  </si>
  <si>
    <t>VTA 202012000001</t>
  </si>
  <si>
    <t>FAC 001-001-000000654</t>
  </si>
  <si>
    <t>PTO 202011000835; PTO 202011000831; PTO 202011000828</t>
  </si>
  <si>
    <t>VTA 202012000008</t>
  </si>
  <si>
    <t>FAC 001-001-000000661</t>
  </si>
  <si>
    <t xml:space="preserve">Medallas y trofeo para torneo fútbol Torremar - PTO 202012000852_x000D_
Solicitud # 128113_x000D_
</t>
  </si>
  <si>
    <t>VTA 202012000007</t>
  </si>
  <si>
    <t>FAC 001-001-000000660</t>
  </si>
  <si>
    <t>Evento Tennis Club Samborondón - PTO 202012000853_x000D_
# de solicitud 128114</t>
  </si>
  <si>
    <t>VTA 202012000006</t>
  </si>
  <si>
    <t>FAC 001-001-000000659</t>
  </si>
  <si>
    <t>KITS VILEDA - PTO 202011000837</t>
  </si>
  <si>
    <t>VTA 202012000009</t>
  </si>
  <si>
    <t>FAC 001-001-000000662</t>
  </si>
  <si>
    <t>PTO 202011000844; PTO 202011000832; PTO 202011000820</t>
  </si>
  <si>
    <t>VTA 202012000011</t>
  </si>
  <si>
    <t>FAC 001-001-000000664</t>
  </si>
  <si>
    <t>Montaje Tennis Club Samborondon por 7 días - PTO 202012000862_x000D_
Solicitud #128550</t>
  </si>
  <si>
    <t>14/12/2020</t>
  </si>
  <si>
    <t>VTA 202012000012</t>
  </si>
  <si>
    <t>FAC 001-001-000000665</t>
  </si>
  <si>
    <t>ENTREGA FUNDACION  - PTO 202012000869</t>
  </si>
  <si>
    <t>VTA 202012000016</t>
  </si>
  <si>
    <t>FAC 001-001-000000669</t>
  </si>
  <si>
    <t>Envíos nacional y gye premios - PTO 202012000858</t>
  </si>
  <si>
    <t>VTA 202012000017</t>
  </si>
  <si>
    <t>FAC 001-001-000000670</t>
  </si>
  <si>
    <t>KITS NINACURO SIEMBRA - PTO 202011000836</t>
  </si>
  <si>
    <t>VTA 202012000014</t>
  </si>
  <si>
    <t>FAC 001-001-000000667</t>
  </si>
  <si>
    <t>Entrega de premios ganadores NAVIDAD - PTO 202012000867</t>
  </si>
  <si>
    <t>VTA 202012000013</t>
  </si>
  <si>
    <t>FAC 001-001-000000666</t>
  </si>
  <si>
    <t>Entrega de premios a ganadores GYE  - PTO 202012000868</t>
  </si>
  <si>
    <t>VTA 202012000015</t>
  </si>
  <si>
    <t>FAC 001-001-000000668</t>
  </si>
  <si>
    <t>KITS NAPPIS INFLUENCERS - PTO 202012000866</t>
  </si>
  <si>
    <t>VTA 202012000021</t>
  </si>
  <si>
    <t>FAC 001-001-000000674</t>
  </si>
  <si>
    <t>Permisos Ecovia QUito - PTO 202011000851</t>
  </si>
  <si>
    <t>VTA 202012000020</t>
  </si>
  <si>
    <t>FAC 001-001-000000673</t>
  </si>
  <si>
    <t>Iluminación carro vitrina Exhibición Mini Cooper - PTO 202012000861</t>
  </si>
  <si>
    <t>VTA 202012000018</t>
  </si>
  <si>
    <t>FAC 001-001-000000671</t>
  </si>
  <si>
    <t>PERSONAL DICIEMBRE NUEVO FORMATO - PTO 202012000856</t>
  </si>
  <si>
    <t>16/12/2020</t>
  </si>
  <si>
    <t>VTA 202012000022</t>
  </si>
  <si>
    <t>FAC 001-001-000000675</t>
  </si>
  <si>
    <t>PTO 202012000865; PTO 202012000855</t>
  </si>
  <si>
    <t>18/12/2020</t>
  </si>
  <si>
    <t>VTA 202012000023</t>
  </si>
  <si>
    <t>FAC 001-001-000000676</t>
  </si>
  <si>
    <t>Entrega ganadores ALBERTO SOLER - PTO 202012000871</t>
  </si>
  <si>
    <t>VTA 202012000025</t>
  </si>
  <si>
    <t>FAC 001-001-000000678</t>
  </si>
  <si>
    <t>Envio adicional ganadores navidad - PTO 202012000872</t>
  </si>
  <si>
    <t>VTA 202012000024</t>
  </si>
  <si>
    <t>FAC 001-001-000000677</t>
  </si>
  <si>
    <t>ARTES CONGELADOR NAVIDAD MAGNUM  - PTO 202012000854</t>
  </si>
  <si>
    <t>Al 31 de Diciembre del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</si>
</sst>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\ %"/>
    <numFmt numFmtId="165" formatCode="#,##0.00\ ;\(#,##0.00\);\-#\ ;@\ "/>
    <numFmt numFmtId="166" formatCode="_ \$* #,##0.00_ ;_ \$* \-#,##0.00_ ;_ \$* \-??_ ;_ @_ "/>
    <numFmt numFmtId="167" formatCode="#,##0\ ;\(#,##0\);\-#\ ;@\ "/>
    <numFmt numFmtId="168" formatCode="_ * #,##0.00_ ;_ * \-#,##0.00_ ;_ * \-??_ ;_ @_ "/>
    <numFmt numFmtId="169" formatCode="_ * #,##0_ ;_ * \-#,##0_ ;_ * \-??_ ;_ @_ "/>
    <numFmt numFmtId="170" formatCode="#,##0\ ;\(#,##0\)"/>
    <numFmt numFmtId="171" formatCode="0\ %"/>
    <numFmt numFmtId="172" formatCode="_(* #,##0_);_(* \(#,##0\);_(* &quot;-&quot;??_);_(@_)"/>
  </numFmts>
  <fonts count="36">
    <font>
      <sz val="11"/>
      <color rgb="FF000000"/>
      <name val="Arial"/>
      <charset val="1"/>
    </font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CC0000"/>
      <name val="Arial"/>
      <family val="2"/>
    </font>
    <font>
      <sz val="11"/>
      <color rgb="FF9C0006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333333"/>
      <name val="Arial"/>
      <family val="2"/>
    </font>
    <font>
      <i/>
      <sz val="11"/>
      <color rgb="FF7F7F7F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6"/>
      <color rgb="FFFF0000"/>
      <name val="Arial"/>
      <family val="2"/>
    </font>
    <font>
      <b/>
      <u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1"/>
      <color rgb="FF000000"/>
      <name val="Liberation Sans1"/>
    </font>
    <font>
      <b/>
      <u/>
      <sz val="11"/>
      <color rgb="FF000000"/>
      <name val="Liberation Sans1"/>
    </font>
    <font>
      <b/>
      <sz val="11"/>
      <color rgb="FF000000"/>
      <name val="Liberation Sans1"/>
    </font>
    <font>
      <sz val="10"/>
      <color rgb="FF000000"/>
      <name val="Arial1"/>
    </font>
    <font>
      <sz val="9"/>
      <color rgb="FF000000"/>
      <name val="Liberation Sans1"/>
    </font>
    <font>
      <sz val="9"/>
      <color rgb="FF000000"/>
      <name val="Arial1"/>
    </font>
    <font>
      <b/>
      <sz val="9"/>
      <color rgb="FF000000"/>
      <name val="Liberation Sans1"/>
    </font>
    <font>
      <b/>
      <sz val="11"/>
      <color rgb="FF000000"/>
      <name val="Arial1"/>
    </font>
    <font>
      <b/>
      <sz val="22"/>
      <color theme="1"/>
      <name val="Broadway"/>
      <family val="2"/>
    </font>
    <font>
      <b/>
      <sz val="12"/>
      <color theme="1"/>
      <name val="Century Gothic"/>
      <family val="2"/>
    </font>
    <font>
      <b/>
      <sz val="10"/>
      <color theme="1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7F7F7F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200"/>
        <bgColor rgb="FFFFF200"/>
      </patternFill>
    </fill>
    <fill>
      <patternFill patternType="solid">
        <fgColor rgb="FFC2E0AE"/>
        <bgColor rgb="FFC2E0AE"/>
      </patternFill>
    </fill>
  </fills>
  <borders count="2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5">
    <xf numFmtId="0" fontId="0" fillId="0" borderId="0"/>
    <xf numFmtId="168" fontId="16" fillId="0" borderId="0" applyBorder="0" applyProtection="0"/>
    <xf numFmtId="166" fontId="16" fillId="0" borderId="0" applyBorder="0" applyProtection="0"/>
    <xf numFmtId="0" fontId="2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3" fillId="0" borderId="0" applyBorder="0" applyProtection="0"/>
    <xf numFmtId="0" fontId="4" fillId="5" borderId="0" applyBorder="0" applyProtection="0"/>
    <xf numFmtId="0" fontId="5" fillId="6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8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0" borderId="0" applyBorder="0" applyProtection="0"/>
    <xf numFmtId="0" fontId="12" fillId="0" borderId="0" applyBorder="0" applyProtection="0"/>
    <xf numFmtId="0" fontId="13" fillId="9" borderId="1" applyProtection="0"/>
    <xf numFmtId="0" fontId="16" fillId="0" borderId="0" applyBorder="0" applyProtection="0"/>
    <xf numFmtId="0" fontId="16" fillId="0" borderId="0" applyBorder="0" applyProtection="0"/>
    <xf numFmtId="0" fontId="14" fillId="0" borderId="0" applyBorder="0" applyProtection="0"/>
    <xf numFmtId="0" fontId="4" fillId="0" borderId="0" applyBorder="0" applyProtection="0"/>
    <xf numFmtId="165" fontId="15" fillId="0" borderId="0" applyBorder="0" applyProtection="0"/>
    <xf numFmtId="171" fontId="15" fillId="0" borderId="0" applyBorder="0" applyProtection="0"/>
    <xf numFmtId="0" fontId="25" fillId="0" borderId="0"/>
    <xf numFmtId="0" fontId="1" fillId="0" borderId="0"/>
  </cellStyleXfs>
  <cellXfs count="187">
    <xf numFmtId="0" fontId="0" fillId="0" borderId="0" xfId="0"/>
    <xf numFmtId="170" fontId="17" fillId="0" borderId="6" xfId="1" applyNumberFormat="1" applyFont="1" applyBorder="1" applyAlignment="1" applyProtection="1">
      <alignment horizontal="right" vertical="center"/>
    </xf>
    <xf numFmtId="170" fontId="17" fillId="0" borderId="10" xfId="1" applyNumberFormat="1" applyFont="1" applyBorder="1" applyAlignment="1" applyProtection="1">
      <alignment horizontal="right" vertical="center"/>
    </xf>
    <xf numFmtId="0" fontId="3" fillId="11" borderId="20" xfId="0" applyFont="1" applyFill="1" applyBorder="1" applyAlignment="1">
      <alignment horizontal="left"/>
    </xf>
    <xf numFmtId="49" fontId="3" fillId="10" borderId="2" xfId="0" applyNumberFormat="1" applyFont="1" applyFill="1" applyBorder="1" applyAlignment="1">
      <alignment horizontal="left" vertical="center"/>
    </xf>
    <xf numFmtId="0" fontId="3" fillId="10" borderId="2" xfId="0" applyFont="1" applyFill="1" applyBorder="1" applyAlignment="1">
      <alignment horizontal="left" vertical="center"/>
    </xf>
    <xf numFmtId="0" fontId="18" fillId="10" borderId="0" xfId="0" applyFont="1" applyFill="1" applyAlignment="1">
      <alignment vertical="center"/>
    </xf>
    <xf numFmtId="0" fontId="18" fillId="10" borderId="0" xfId="0" applyFont="1" applyFill="1"/>
    <xf numFmtId="164" fontId="18" fillId="10" borderId="0" xfId="0" applyNumberFormat="1" applyFont="1" applyFill="1"/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/>
    </xf>
    <xf numFmtId="15" fontId="3" fillId="10" borderId="3" xfId="0" applyNumberFormat="1" applyFont="1" applyFill="1" applyBorder="1" applyAlignment="1">
      <alignment horizontal="center" vertical="center"/>
    </xf>
    <xf numFmtId="15" fontId="3" fillId="10" borderId="4" xfId="0" applyNumberFormat="1" applyFont="1" applyFill="1" applyBorder="1" applyAlignment="1">
      <alignment horizontal="center" vertical="center"/>
    </xf>
    <xf numFmtId="49" fontId="18" fillId="0" borderId="5" xfId="0" applyNumberFormat="1" applyFont="1" applyBorder="1" applyAlignment="1" applyProtection="1"/>
    <xf numFmtId="49" fontId="20" fillId="0" borderId="0" xfId="0" applyNumberFormat="1" applyFont="1" applyAlignment="1" applyProtection="1">
      <alignment horizontal="left"/>
    </xf>
    <xf numFmtId="169" fontId="18" fillId="10" borderId="6" xfId="1" applyNumberFormat="1" applyFont="1" applyFill="1" applyBorder="1" applyAlignment="1" applyProtection="1">
      <alignment horizontal="right" vertical="center"/>
    </xf>
    <xf numFmtId="0" fontId="18" fillId="0" borderId="6" xfId="2" applyNumberFormat="1" applyFont="1" applyBorder="1" applyAlignment="1" applyProtection="1">
      <alignment horizontal="center" vertical="center"/>
    </xf>
    <xf numFmtId="0" fontId="18" fillId="0" borderId="7" xfId="2" applyNumberFormat="1" applyFont="1" applyBorder="1" applyAlignment="1" applyProtection="1">
      <alignment horizontal="center" vertical="center"/>
    </xf>
    <xf numFmtId="0" fontId="18" fillId="0" borderId="8" xfId="2" applyNumberFormat="1" applyFont="1" applyBorder="1" applyAlignment="1" applyProtection="1">
      <alignment horizontal="center" vertical="center"/>
    </xf>
    <xf numFmtId="0" fontId="18" fillId="0" borderId="4" xfId="2" applyNumberFormat="1" applyFont="1" applyBorder="1" applyAlignment="1" applyProtection="1">
      <alignment horizontal="center" vertical="center"/>
    </xf>
    <xf numFmtId="167" fontId="18" fillId="0" borderId="0" xfId="0" applyNumberFormat="1" applyFont="1" applyBorder="1" applyAlignment="1" applyProtection="1">
      <alignment horizontal="left" vertical="center"/>
    </xf>
    <xf numFmtId="167" fontId="18" fillId="0" borderId="6" xfId="0" applyNumberFormat="1" applyFont="1" applyBorder="1" applyAlignment="1" applyProtection="1">
      <alignment horizontal="center" vertical="center"/>
    </xf>
    <xf numFmtId="169" fontId="18" fillId="0" borderId="8" xfId="1" applyNumberFormat="1" applyFont="1" applyBorder="1" applyAlignment="1" applyProtection="1">
      <alignment horizontal="right"/>
    </xf>
    <xf numFmtId="0" fontId="20" fillId="10" borderId="7" xfId="0" applyFont="1" applyFill="1" applyBorder="1" applyAlignment="1" applyProtection="1">
      <alignment horizontal="left"/>
    </xf>
    <xf numFmtId="169" fontId="18" fillId="10" borderId="7" xfId="1" applyNumberFormat="1" applyFont="1" applyFill="1" applyBorder="1" applyAlignment="1" applyProtection="1">
      <alignment horizontal="right" vertical="center"/>
    </xf>
    <xf numFmtId="169" fontId="18" fillId="10" borderId="8" xfId="1" applyNumberFormat="1" applyFont="1" applyFill="1" applyBorder="1" applyAlignment="1" applyProtection="1">
      <alignment horizontal="right" vertical="center"/>
    </xf>
    <xf numFmtId="169" fontId="18" fillId="0" borderId="6" xfId="1" applyNumberFormat="1" applyFont="1" applyBorder="1" applyAlignment="1" applyProtection="1">
      <alignment horizontal="right" vertical="center"/>
    </xf>
    <xf numFmtId="167" fontId="18" fillId="10" borderId="7" xfId="0" applyNumberFormat="1" applyFont="1" applyFill="1" applyBorder="1" applyAlignment="1" applyProtection="1">
      <alignment horizontal="left" vertical="center"/>
    </xf>
    <xf numFmtId="49" fontId="18" fillId="10" borderId="5" xfId="0" applyNumberFormat="1" applyFont="1" applyFill="1" applyBorder="1" applyAlignment="1" applyProtection="1">
      <alignment horizontal="left"/>
    </xf>
    <xf numFmtId="0" fontId="18" fillId="10" borderId="6" xfId="0" applyFont="1" applyFill="1" applyBorder="1" applyAlignment="1" applyProtection="1"/>
    <xf numFmtId="0" fontId="18" fillId="10" borderId="7" xfId="0" applyFont="1" applyFill="1" applyBorder="1" applyAlignment="1" applyProtection="1">
      <alignment horizontal="left"/>
    </xf>
    <xf numFmtId="49" fontId="18" fillId="10" borderId="7" xfId="0" applyNumberFormat="1" applyFont="1" applyFill="1" applyBorder="1" applyAlignment="1" applyProtection="1">
      <alignment horizontal="left"/>
    </xf>
    <xf numFmtId="169" fontId="18" fillId="10" borderId="6" xfId="1" applyNumberFormat="1" applyFont="1" applyFill="1" applyBorder="1" applyAlignment="1" applyProtection="1">
      <alignment horizontal="right" vertical="top"/>
      <protection locked="0"/>
    </xf>
    <xf numFmtId="167" fontId="18" fillId="10" borderId="0" xfId="0" applyNumberFormat="1" applyFont="1" applyFill="1" applyBorder="1" applyAlignment="1" applyProtection="1">
      <alignment horizontal="left" vertical="center"/>
    </xf>
    <xf numFmtId="167" fontId="18" fillId="10" borderId="6" xfId="0" applyNumberFormat="1" applyFont="1" applyFill="1" applyBorder="1" applyAlignment="1" applyProtection="1">
      <alignment horizontal="left" vertical="center"/>
    </xf>
    <xf numFmtId="49" fontId="18" fillId="0" borderId="0" xfId="0" applyNumberFormat="1" applyFont="1" applyAlignment="1" applyProtection="1">
      <alignment horizontal="left"/>
    </xf>
    <xf numFmtId="0" fontId="3" fillId="10" borderId="0" xfId="0" applyFont="1" applyFill="1" applyAlignment="1">
      <alignment vertical="center"/>
    </xf>
    <xf numFmtId="0" fontId="18" fillId="10" borderId="0" xfId="0" applyFont="1" applyFill="1" applyAlignment="1" applyProtection="1"/>
    <xf numFmtId="169" fontId="18" fillId="10" borderId="6" xfId="1" applyNumberFormat="1" applyFont="1" applyFill="1" applyBorder="1" applyAlignment="1" applyProtection="1">
      <alignment horizontal="right"/>
    </xf>
    <xf numFmtId="49" fontId="18" fillId="10" borderId="6" xfId="0" applyNumberFormat="1" applyFont="1" applyFill="1" applyBorder="1" applyAlignment="1" applyProtection="1"/>
    <xf numFmtId="0" fontId="18" fillId="10" borderId="7" xfId="0" applyFont="1" applyFill="1" applyBorder="1" applyAlignment="1" applyProtection="1"/>
    <xf numFmtId="169" fontId="18" fillId="10" borderId="7" xfId="1" applyNumberFormat="1" applyFont="1" applyFill="1" applyBorder="1" applyAlignment="1" applyProtection="1">
      <alignment horizontal="right" vertical="top"/>
      <protection locked="0"/>
    </xf>
    <xf numFmtId="169" fontId="18" fillId="10" borderId="7" xfId="1" applyNumberFormat="1" applyFont="1" applyFill="1" applyBorder="1" applyAlignment="1" applyProtection="1">
      <alignment horizontal="right"/>
    </xf>
    <xf numFmtId="167" fontId="18" fillId="0" borderId="7" xfId="0" applyNumberFormat="1" applyFont="1" applyBorder="1" applyAlignment="1" applyProtection="1">
      <alignment horizontal="left" vertical="center"/>
    </xf>
    <xf numFmtId="170" fontId="18" fillId="0" borderId="7" xfId="0" applyNumberFormat="1" applyFont="1" applyBorder="1" applyAlignment="1">
      <alignment horizontal="left"/>
    </xf>
    <xf numFmtId="49" fontId="18" fillId="0" borderId="6" xfId="0" applyNumberFormat="1" applyFont="1" applyBorder="1" applyAlignment="1" applyProtection="1"/>
    <xf numFmtId="169" fontId="18" fillId="0" borderId="9" xfId="1" applyNumberFormat="1" applyFont="1" applyBorder="1" applyAlignment="1" applyProtection="1">
      <alignment horizontal="right" vertical="center"/>
    </xf>
    <xf numFmtId="167" fontId="3" fillId="0" borderId="7" xfId="0" applyNumberFormat="1" applyFont="1" applyBorder="1" applyAlignment="1" applyProtection="1">
      <alignment horizontal="center" vertical="center"/>
    </xf>
    <xf numFmtId="167" fontId="3" fillId="0" borderId="6" xfId="0" applyNumberFormat="1" applyFont="1" applyBorder="1" applyAlignment="1" applyProtection="1">
      <alignment horizontal="center" vertical="center"/>
    </xf>
    <xf numFmtId="167" fontId="3" fillId="0" borderId="10" xfId="0" applyNumberFormat="1" applyFont="1" applyBorder="1" applyAlignment="1" applyProtection="1">
      <alignment horizontal="center" vertical="center"/>
    </xf>
    <xf numFmtId="167" fontId="3" fillId="0" borderId="11" xfId="0" applyNumberFormat="1" applyFont="1" applyBorder="1" applyAlignment="1" applyProtection="1">
      <alignment horizontal="left" vertical="center"/>
    </xf>
    <xf numFmtId="169" fontId="3" fillId="0" borderId="10" xfId="1" applyNumberFormat="1" applyFont="1" applyBorder="1" applyAlignment="1" applyProtection="1">
      <alignment horizontal="right" vertical="center"/>
    </xf>
    <xf numFmtId="169" fontId="3" fillId="0" borderId="12" xfId="1" applyNumberFormat="1" applyFont="1" applyBorder="1" applyAlignment="1" applyProtection="1">
      <alignment horizontal="right" vertical="center"/>
    </xf>
    <xf numFmtId="0" fontId="18" fillId="0" borderId="0" xfId="0" applyFont="1" applyAlignment="1" applyProtection="1">
      <alignment vertical="center"/>
    </xf>
    <xf numFmtId="0" fontId="18" fillId="0" borderId="13" xfId="0" applyFont="1" applyBorder="1" applyAlignment="1" applyProtection="1">
      <alignment horizontal="left"/>
    </xf>
    <xf numFmtId="0" fontId="3" fillId="0" borderId="13" xfId="0" applyFont="1" applyBorder="1" applyAlignment="1" applyProtection="1">
      <alignment horizontal="center"/>
    </xf>
    <xf numFmtId="167" fontId="3" fillId="0" borderId="4" xfId="0" applyNumberFormat="1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left"/>
    </xf>
    <xf numFmtId="14" fontId="20" fillId="0" borderId="9" xfId="0" applyNumberFormat="1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/>
    </xf>
    <xf numFmtId="0" fontId="3" fillId="0" borderId="8" xfId="0" applyFont="1" applyBorder="1" applyAlignment="1" applyProtection="1">
      <alignment horizontal="left"/>
    </xf>
    <xf numFmtId="14" fontId="20" fillId="0" borderId="6" xfId="0" applyNumberFormat="1" applyFont="1" applyBorder="1" applyAlignment="1" applyProtection="1">
      <alignment horizontal="center"/>
    </xf>
    <xf numFmtId="14" fontId="20" fillId="0" borderId="7" xfId="0" applyNumberFormat="1" applyFont="1" applyBorder="1" applyAlignment="1" applyProtection="1">
      <alignment horizontal="center"/>
    </xf>
    <xf numFmtId="0" fontId="18" fillId="10" borderId="0" xfId="0" applyFont="1" applyFill="1" applyBorder="1"/>
    <xf numFmtId="169" fontId="18" fillId="0" borderId="6" xfId="1" applyNumberFormat="1" applyFont="1" applyBorder="1" applyAlignment="1" applyProtection="1">
      <alignment horizontal="center"/>
    </xf>
    <xf numFmtId="49" fontId="18" fillId="0" borderId="0" xfId="0" applyNumberFormat="1" applyFont="1" applyBorder="1" applyAlignment="1" applyProtection="1">
      <alignment horizontal="left"/>
    </xf>
    <xf numFmtId="169" fontId="18" fillId="0" borderId="14" xfId="1" applyNumberFormat="1" applyFont="1" applyBorder="1" applyAlignment="1" applyProtection="1">
      <alignment horizontal="center"/>
    </xf>
    <xf numFmtId="169" fontId="18" fillId="0" borderId="12" xfId="1" applyNumberFormat="1" applyFont="1" applyBorder="1" applyAlignment="1" applyProtection="1">
      <alignment horizontal="center"/>
    </xf>
    <xf numFmtId="169" fontId="3" fillId="0" borderId="15" xfId="1" applyNumberFormat="1" applyFont="1" applyBorder="1" applyAlignment="1" applyProtection="1"/>
    <xf numFmtId="169" fontId="3" fillId="0" borderId="9" xfId="1" applyNumberFormat="1" applyFont="1" applyBorder="1" applyAlignment="1" applyProtection="1"/>
    <xf numFmtId="0" fontId="3" fillId="0" borderId="13" xfId="0" applyFont="1" applyBorder="1" applyAlignment="1" applyProtection="1"/>
    <xf numFmtId="0" fontId="18" fillId="0" borderId="8" xfId="0" applyFont="1" applyBorder="1" applyAlignment="1" applyProtection="1"/>
    <xf numFmtId="0" fontId="3" fillId="0" borderId="8" xfId="0" applyFont="1" applyBorder="1" applyAlignment="1" applyProtection="1"/>
    <xf numFmtId="0" fontId="3" fillId="11" borderId="21" xfId="0" applyFont="1" applyFill="1" applyBorder="1"/>
    <xf numFmtId="0" fontId="18" fillId="0" borderId="0" xfId="0" applyFont="1"/>
    <xf numFmtId="164" fontId="18" fillId="0" borderId="0" xfId="0" applyNumberFormat="1" applyFont="1"/>
    <xf numFmtId="0" fontId="18" fillId="0" borderId="7" xfId="0" applyFont="1" applyBorder="1"/>
    <xf numFmtId="0" fontId="18" fillId="0" borderId="16" xfId="0" applyFont="1" applyBorder="1"/>
    <xf numFmtId="0" fontId="18" fillId="0" borderId="17" xfId="0" applyFont="1" applyBorder="1"/>
    <xf numFmtId="0" fontId="18" fillId="0" borderId="0" xfId="0" applyFont="1" applyBorder="1"/>
    <xf numFmtId="164" fontId="18" fillId="0" borderId="0" xfId="0" applyNumberFormat="1" applyFont="1" applyBorder="1"/>
    <xf numFmtId="0" fontId="18" fillId="0" borderId="18" xfId="0" applyFont="1" applyBorder="1"/>
    <xf numFmtId="0" fontId="18" fillId="10" borderId="0" xfId="0" applyFont="1" applyFill="1" applyAlignment="1">
      <alignment horizontal="center"/>
    </xf>
    <xf numFmtId="0" fontId="22" fillId="0" borderId="0" xfId="0" applyFont="1"/>
    <xf numFmtId="0" fontId="21" fillId="0" borderId="0" xfId="0" applyFont="1"/>
    <xf numFmtId="0" fontId="0" fillId="0" borderId="13" xfId="0" applyBorder="1"/>
    <xf numFmtId="0" fontId="23" fillId="0" borderId="4" xfId="0" applyFont="1" applyBorder="1" applyAlignment="1">
      <alignment horizontal="center"/>
    </xf>
    <xf numFmtId="0" fontId="0" fillId="0" borderId="8" xfId="0" applyBorder="1"/>
    <xf numFmtId="172" fontId="0" fillId="0" borderId="6" xfId="1" applyNumberFormat="1" applyFont="1" applyBorder="1"/>
    <xf numFmtId="172" fontId="21" fillId="0" borderId="6" xfId="1" applyNumberFormat="1" applyFont="1" applyBorder="1"/>
    <xf numFmtId="0" fontId="0" fillId="12" borderId="8" xfId="0" applyFill="1" applyBorder="1"/>
    <xf numFmtId="172" fontId="0" fillId="12" borderId="6" xfId="1" applyNumberFormat="1" applyFont="1" applyFill="1" applyBorder="1"/>
    <xf numFmtId="0" fontId="21" fillId="0" borderId="2" xfId="0" applyFont="1" applyBorder="1"/>
    <xf numFmtId="172" fontId="21" fillId="0" borderId="3" xfId="1" applyNumberFormat="1" applyFont="1" applyBorder="1"/>
    <xf numFmtId="172" fontId="0" fillId="0" borderId="0" xfId="1" applyNumberFormat="1" applyFont="1"/>
    <xf numFmtId="172" fontId="0" fillId="0" borderId="0" xfId="0" applyNumberFormat="1"/>
    <xf numFmtId="172" fontId="0" fillId="0" borderId="4" xfId="0" applyNumberFormat="1" applyBorder="1"/>
    <xf numFmtId="0" fontId="0" fillId="0" borderId="15" xfId="0" applyBorder="1"/>
    <xf numFmtId="172" fontId="21" fillId="0" borderId="9" xfId="1" applyNumberFormat="1" applyFont="1" applyBorder="1"/>
    <xf numFmtId="0" fontId="0" fillId="0" borderId="16" xfId="0" applyBorder="1"/>
    <xf numFmtId="0" fontId="0" fillId="0" borderId="0" xfId="0" applyBorder="1"/>
    <xf numFmtId="0" fontId="0" fillId="0" borderId="0" xfId="0" applyAlignment="1">
      <alignment horizontal="center" vertical="center" wrapText="1"/>
    </xf>
    <xf numFmtId="172" fontId="0" fillId="0" borderId="3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2" fontId="0" fillId="0" borderId="3" xfId="0" applyNumberFormat="1" applyBorder="1" applyAlignment="1">
      <alignment horizontal="center" vertical="center" wrapText="1"/>
    </xf>
    <xf numFmtId="0" fontId="0" fillId="0" borderId="4" xfId="0" applyFill="1" applyBorder="1"/>
    <xf numFmtId="0" fontId="0" fillId="0" borderId="9" xfId="0" applyFill="1" applyBorder="1"/>
    <xf numFmtId="172" fontId="0" fillId="0" borderId="6" xfId="1" applyNumberFormat="1" applyFont="1" applyBorder="1" applyAlignment="1">
      <alignment horizontal="right"/>
    </xf>
    <xf numFmtId="0" fontId="24" fillId="0" borderId="0" xfId="0" applyFon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/>
    <xf numFmtId="172" fontId="0" fillId="0" borderId="4" xfId="1" applyNumberFormat="1" applyFont="1" applyBorder="1"/>
    <xf numFmtId="172" fontId="0" fillId="12" borderId="4" xfId="1" applyNumberFormat="1" applyFont="1" applyFill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172" fontId="0" fillId="0" borderId="9" xfId="1" applyNumberFormat="1" applyFont="1" applyBorder="1"/>
    <xf numFmtId="172" fontId="0" fillId="12" borderId="9" xfId="1" applyNumberFormat="1" applyFont="1" applyFill="1" applyBorder="1"/>
    <xf numFmtId="172" fontId="21" fillId="0" borderId="3" xfId="0" applyNumberFormat="1" applyFont="1" applyBorder="1"/>
    <xf numFmtId="172" fontId="21" fillId="12" borderId="3" xfId="0" applyNumberFormat="1" applyFont="1" applyFill="1" applyBorder="1"/>
    <xf numFmtId="0" fontId="26" fillId="0" borderId="0" xfId="23" applyFont="1"/>
    <xf numFmtId="0" fontId="25" fillId="0" borderId="0" xfId="23"/>
    <xf numFmtId="168" fontId="25" fillId="0" borderId="0" xfId="1" applyFont="1"/>
    <xf numFmtId="0" fontId="27" fillId="0" borderId="0" xfId="23" applyFont="1"/>
    <xf numFmtId="0" fontId="25" fillId="0" borderId="19" xfId="23" applyBorder="1"/>
    <xf numFmtId="0" fontId="25" fillId="13" borderId="19" xfId="23" applyFill="1" applyBorder="1"/>
    <xf numFmtId="168" fontId="28" fillId="13" borderId="19" xfId="1" applyFont="1" applyFill="1" applyBorder="1" applyAlignment="1">
      <alignment horizontal="center"/>
    </xf>
    <xf numFmtId="0" fontId="29" fillId="0" borderId="19" xfId="23" applyFont="1" applyBorder="1"/>
    <xf numFmtId="0" fontId="29" fillId="13" borderId="19" xfId="23" applyFont="1" applyFill="1" applyBorder="1"/>
    <xf numFmtId="168" fontId="29" fillId="0" borderId="19" xfId="1" applyFont="1" applyFill="1" applyBorder="1" applyAlignment="1">
      <alignment horizontal="right"/>
    </xf>
    <xf numFmtId="168" fontId="30" fillId="0" borderId="19" xfId="1" applyFont="1" applyFill="1" applyBorder="1" applyAlignment="1">
      <alignment horizontal="right"/>
    </xf>
    <xf numFmtId="0" fontId="27" fillId="0" borderId="19" xfId="23" applyFont="1" applyBorder="1"/>
    <xf numFmtId="0" fontId="31" fillId="13" borderId="19" xfId="23" applyFont="1" applyFill="1" applyBorder="1"/>
    <xf numFmtId="168" fontId="27" fillId="0" borderId="19" xfId="1" applyFont="1" applyBorder="1"/>
    <xf numFmtId="168" fontId="32" fillId="0" borderId="19" xfId="1" applyFont="1" applyFill="1" applyBorder="1" applyAlignment="1">
      <alignment horizontal="right"/>
    </xf>
    <xf numFmtId="168" fontId="29" fillId="0" borderId="19" xfId="1" applyFont="1" applyBorder="1"/>
    <xf numFmtId="0" fontId="27" fillId="13" borderId="19" xfId="23" applyFont="1" applyFill="1" applyBorder="1"/>
    <xf numFmtId="0" fontId="31" fillId="0" borderId="19" xfId="23" applyFont="1" applyBorder="1"/>
    <xf numFmtId="168" fontId="31" fillId="14" borderId="19" xfId="1" applyFont="1" applyFill="1" applyBorder="1"/>
    <xf numFmtId="168" fontId="0" fillId="0" borderId="0" xfId="1" applyFont="1"/>
    <xf numFmtId="0" fontId="0" fillId="0" borderId="6" xfId="0" applyFill="1" applyBorder="1"/>
    <xf numFmtId="172" fontId="0" fillId="0" borderId="4" xfId="1" applyNumberFormat="1" applyFont="1" applyBorder="1" applyAlignment="1">
      <alignment horizontal="right"/>
    </xf>
    <xf numFmtId="172" fontId="0" fillId="0" borderId="8" xfId="1" applyNumberFormat="1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25" xfId="0" applyBorder="1"/>
    <xf numFmtId="172" fontId="0" fillId="0" borderId="13" xfId="1" applyNumberFormat="1" applyFont="1" applyBorder="1" applyAlignment="1">
      <alignment horizontal="right"/>
    </xf>
    <xf numFmtId="172" fontId="0" fillId="0" borderId="26" xfId="0" applyNumberFormat="1" applyBorder="1" applyAlignment="1">
      <alignment horizontal="right"/>
    </xf>
    <xf numFmtId="169" fontId="16" fillId="0" borderId="9" xfId="1" applyNumberFormat="1" applyBorder="1"/>
    <xf numFmtId="0" fontId="1" fillId="0" borderId="0" xfId="24"/>
    <xf numFmtId="0" fontId="35" fillId="0" borderId="24" xfId="24" applyFont="1" applyBorder="1" applyAlignment="1">
      <alignment horizontal="center"/>
    </xf>
    <xf numFmtId="0" fontId="1" fillId="0" borderId="0" xfId="24"/>
    <xf numFmtId="0" fontId="35" fillId="0" borderId="24" xfId="24" applyFont="1" applyBorder="1" applyAlignment="1">
      <alignment horizontal="center"/>
    </xf>
    <xf numFmtId="0" fontId="1" fillId="0" borderId="0" xfId="24"/>
    <xf numFmtId="0" fontId="24" fillId="0" borderId="0" xfId="24" applyFont="1"/>
    <xf numFmtId="4" fontId="24" fillId="0" borderId="0" xfId="24" applyNumberFormat="1" applyFont="1" applyAlignment="1">
      <alignment horizontal="right"/>
    </xf>
    <xf numFmtId="0" fontId="1" fillId="0" borderId="0" xfId="24"/>
    <xf numFmtId="0" fontId="24" fillId="0" borderId="0" xfId="24" applyFont="1"/>
    <xf numFmtId="4" fontId="24" fillId="0" borderId="0" xfId="24" applyNumberFormat="1" applyFont="1" applyAlignment="1">
      <alignment horizontal="right"/>
    </xf>
    <xf numFmtId="0" fontId="1" fillId="0" borderId="0" xfId="24"/>
    <xf numFmtId="0" fontId="35" fillId="0" borderId="24" xfId="24" applyFont="1" applyBorder="1" applyAlignment="1">
      <alignment horizontal="center"/>
    </xf>
    <xf numFmtId="0" fontId="24" fillId="0" borderId="0" xfId="24" applyFont="1"/>
    <xf numFmtId="4" fontId="24" fillId="0" borderId="0" xfId="24" applyNumberFormat="1" applyFont="1" applyAlignment="1">
      <alignment horizontal="right"/>
    </xf>
    <xf numFmtId="0" fontId="1" fillId="0" borderId="0" xfId="24"/>
    <xf numFmtId="0" fontId="24" fillId="0" borderId="0" xfId="24" applyFont="1"/>
    <xf numFmtId="4" fontId="24" fillId="0" borderId="0" xfId="24" applyNumberFormat="1" applyFont="1" applyAlignment="1">
      <alignment horizontal="right"/>
    </xf>
    <xf numFmtId="0" fontId="1" fillId="0" borderId="0" xfId="24"/>
    <xf numFmtId="0" fontId="24" fillId="0" borderId="0" xfId="24" applyFont="1"/>
    <xf numFmtId="4" fontId="24" fillId="0" borderId="0" xfId="24" applyNumberFormat="1" applyFont="1" applyAlignment="1">
      <alignment horizontal="right"/>
    </xf>
    <xf numFmtId="164" fontId="18" fillId="10" borderId="3" xfId="0" applyNumberFormat="1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18" fillId="10" borderId="22" xfId="0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center" vertical="center"/>
    </xf>
    <xf numFmtId="0" fontId="18" fillId="10" borderId="3" xfId="0" applyFont="1" applyFill="1" applyBorder="1"/>
    <xf numFmtId="49" fontId="3" fillId="10" borderId="3" xfId="0" applyNumberFormat="1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19" fillId="11" borderId="19" xfId="0" applyFont="1" applyFill="1" applyBorder="1" applyAlignment="1">
      <alignment horizontal="center"/>
    </xf>
    <xf numFmtId="14" fontId="18" fillId="10" borderId="3" xfId="0" applyNumberFormat="1" applyFont="1" applyFill="1" applyBorder="1" applyAlignment="1">
      <alignment horizontal="center" vertical="center"/>
    </xf>
    <xf numFmtId="0" fontId="29" fillId="0" borderId="19" xfId="23" applyFont="1" applyFill="1" applyBorder="1" applyAlignment="1">
      <alignment horizontal="center" vertical="center"/>
    </xf>
    <xf numFmtId="0" fontId="29" fillId="0" borderId="19" xfId="23" applyFont="1" applyFill="1" applyBorder="1" applyAlignment="1">
      <alignment horizontal="center" vertical="center" wrapText="1"/>
    </xf>
    <xf numFmtId="0" fontId="33" fillId="0" borderId="0" xfId="24" applyFont="1" applyAlignment="1">
      <alignment horizontal="center"/>
    </xf>
    <xf numFmtId="0" fontId="34" fillId="0" borderId="0" xfId="24" applyFont="1" applyAlignment="1">
      <alignment horizontal="center"/>
    </xf>
  </cellXfs>
  <cellStyles count="25">
    <cellStyle name="Accent 1 5" xfId="3"/>
    <cellStyle name="Accent 2 6" xfId="4"/>
    <cellStyle name="Accent 3 7" xfId="5"/>
    <cellStyle name="Accent 4" xfId="6"/>
    <cellStyle name="Bad 8" xfId="7"/>
    <cellStyle name="cf1" xfId="8"/>
    <cellStyle name="Error 9" xfId="9"/>
    <cellStyle name="Excel Built-in Comma 10" xfId="21"/>
    <cellStyle name="Excel Built-in Explanatory Text" xfId="22"/>
    <cellStyle name="Footnote 11" xfId="10"/>
    <cellStyle name="Good 12" xfId="11"/>
    <cellStyle name="Heading (user) 13" xfId="12"/>
    <cellStyle name="Heading 1 14" xfId="13"/>
    <cellStyle name="Heading 2 15" xfId="14"/>
    <cellStyle name="Hyperlink 16" xfId="15"/>
    <cellStyle name="Millares" xfId="1" builtinId="3"/>
    <cellStyle name="Moneda" xfId="2" builtinId="4"/>
    <cellStyle name="Normal" xfId="0" builtinId="0"/>
    <cellStyle name="Normal 2" xfId="24"/>
    <cellStyle name="Normal 3" xfId="23"/>
    <cellStyle name="Note 17" xfId="16"/>
    <cellStyle name="Status 18" xfId="17"/>
    <cellStyle name="Text 19" xfId="18"/>
    <cellStyle name="Texto explicativo" xfId="19"/>
    <cellStyle name="Warning 20" xfId="20"/>
  </cellStyles>
  <dxfs count="2">
    <dxf>
      <font>
        <sz val="11"/>
        <color rgb="FF9C0006"/>
        <name val="Arial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sz val="11"/>
        <color rgb="FF9C0006"/>
        <name val="Arial"/>
      </font>
      <numFmt numFmtId="0" formatCode="General"/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7</xdr:row>
      <xdr:rowOff>9525</xdr:rowOff>
    </xdr:from>
    <xdr:to>
      <xdr:col>4</xdr:col>
      <xdr:colOff>457200</xdr:colOff>
      <xdr:row>16</xdr:row>
      <xdr:rowOff>171450</xdr:rowOff>
    </xdr:to>
    <xdr:sp macro="" textlink="">
      <xdr:nvSpPr>
        <xdr:cNvPr id="2" name="Arrow: Curved Left 1">
          <a:extLst>
            <a:ext uri="{FF2B5EF4-FFF2-40B4-BE49-F238E27FC236}">
              <a16:creationId xmlns:a16="http://schemas.microsoft.com/office/drawing/2014/main" id="{4BA9B0F7-2F32-4188-8C9F-5FB86FD2AD09}"/>
            </a:ext>
          </a:extLst>
        </xdr:cNvPr>
        <xdr:cNvSpPr/>
      </xdr:nvSpPr>
      <xdr:spPr>
        <a:xfrm>
          <a:off x="3533775" y="1343025"/>
          <a:ext cx="1028700" cy="225742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showGridLines="0" tabSelected="1" topLeftCell="A4" zoomScaleNormal="100" workbookViewId="0">
      <selection activeCell="B6" sqref="B6"/>
    </sheetView>
  </sheetViews>
  <sheetFormatPr baseColWidth="10" defaultColWidth="10.5" defaultRowHeight="12.75"/>
  <cols>
    <col min="1" max="1" width="11.125" style="75" customWidth="1"/>
    <col min="2" max="2" width="34.375" style="75" customWidth="1"/>
    <col min="3" max="3" width="9.5" style="75" bestFit="1" customWidth="1"/>
    <col min="4" max="7" width="10.5" style="75" customWidth="1"/>
    <col min="8" max="8" width="9.625" style="75" customWidth="1"/>
    <col min="9" max="9" width="32.25" style="75" customWidth="1"/>
    <col min="10" max="10" width="12.25" style="75" customWidth="1"/>
    <col min="11" max="11" width="10.25" style="75" bestFit="1" customWidth="1"/>
    <col min="12" max="12" width="8.5" style="75" customWidth="1"/>
    <col min="13" max="13" width="12.25" style="75" customWidth="1"/>
    <col min="14" max="14" width="12.25" style="76" customWidth="1"/>
    <col min="15" max="15" width="8.5" style="75" customWidth="1"/>
    <col min="16" max="16384" width="10.5" style="75"/>
  </cols>
  <sheetData>
    <row r="1" spans="1:14" s="6" customFormat="1" ht="20.25">
      <c r="A1" s="4" t="s">
        <v>0</v>
      </c>
      <c r="B1" s="172" t="s">
        <v>1</v>
      </c>
      <c r="C1" s="173"/>
      <c r="D1" s="173"/>
      <c r="E1" s="173"/>
      <c r="F1" s="173"/>
      <c r="G1" s="173"/>
      <c r="H1" s="174"/>
      <c r="I1" s="5" t="s">
        <v>2</v>
      </c>
      <c r="J1" s="181">
        <v>5301</v>
      </c>
      <c r="K1" s="181"/>
    </row>
    <row r="2" spans="1:14" s="6" customFormat="1">
      <c r="A2" s="4" t="s">
        <v>3</v>
      </c>
      <c r="B2" s="172" t="s">
        <v>4</v>
      </c>
      <c r="C2" s="173"/>
      <c r="D2" s="173"/>
      <c r="E2" s="173"/>
      <c r="F2" s="173"/>
      <c r="G2" s="173"/>
      <c r="H2" s="174"/>
      <c r="I2" s="5" t="s">
        <v>5</v>
      </c>
      <c r="J2" s="171" t="s">
        <v>6</v>
      </c>
      <c r="K2" s="171"/>
    </row>
    <row r="3" spans="1:14" s="6" customFormat="1">
      <c r="A3" s="4" t="s">
        <v>7</v>
      </c>
      <c r="B3" s="172" t="s">
        <v>8</v>
      </c>
      <c r="C3" s="173"/>
      <c r="D3" s="173"/>
      <c r="E3" s="173"/>
      <c r="F3" s="173"/>
      <c r="G3" s="173"/>
      <c r="H3" s="174"/>
      <c r="I3" s="5" t="s">
        <v>9</v>
      </c>
      <c r="J3" s="182">
        <v>44134</v>
      </c>
      <c r="K3" s="182"/>
    </row>
    <row r="4" spans="1:14" s="6" customFormat="1">
      <c r="A4" s="4" t="s">
        <v>10</v>
      </c>
      <c r="B4" s="172" t="s">
        <v>11</v>
      </c>
      <c r="C4" s="173"/>
      <c r="D4" s="173"/>
      <c r="E4" s="173"/>
      <c r="F4" s="173"/>
      <c r="G4" s="173"/>
      <c r="H4" s="174"/>
      <c r="I4" s="5" t="s">
        <v>12</v>
      </c>
      <c r="J4" s="171" t="s">
        <v>13</v>
      </c>
      <c r="K4" s="171"/>
    </row>
    <row r="5" spans="1:14" s="6" customFormat="1">
      <c r="A5" s="4" t="s">
        <v>14</v>
      </c>
      <c r="B5" s="172" t="s">
        <v>884</v>
      </c>
      <c r="C5" s="173"/>
      <c r="D5" s="173"/>
      <c r="E5" s="173"/>
      <c r="F5" s="173"/>
      <c r="G5" s="173"/>
      <c r="H5" s="174"/>
      <c r="I5" s="5" t="s">
        <v>9</v>
      </c>
      <c r="J5" s="175"/>
      <c r="K5" s="175"/>
    </row>
    <row r="6" spans="1:14" s="7" customFormat="1">
      <c r="B6" s="83"/>
      <c r="C6" s="83"/>
      <c r="D6" s="83"/>
      <c r="E6" s="83"/>
      <c r="F6" s="83"/>
      <c r="G6" s="83"/>
      <c r="H6" s="83"/>
      <c r="N6" s="8"/>
    </row>
    <row r="7" spans="1:14" s="7" customFormat="1" ht="39.75" customHeight="1">
      <c r="A7" s="176" t="s">
        <v>15</v>
      </c>
      <c r="B7" s="177" t="s">
        <v>16</v>
      </c>
      <c r="C7" s="179" t="s">
        <v>62</v>
      </c>
      <c r="D7" s="9" t="s">
        <v>17</v>
      </c>
      <c r="E7" s="178" t="s">
        <v>61</v>
      </c>
      <c r="F7" s="178"/>
      <c r="G7" s="10" t="s">
        <v>18</v>
      </c>
      <c r="H7" s="176" t="s">
        <v>15</v>
      </c>
      <c r="I7" s="177" t="s">
        <v>16</v>
      </c>
      <c r="J7" s="9" t="s">
        <v>18</v>
      </c>
      <c r="K7" s="11" t="s">
        <v>19</v>
      </c>
    </row>
    <row r="8" spans="1:14" s="7" customFormat="1">
      <c r="A8" s="176"/>
      <c r="B8" s="177"/>
      <c r="C8" s="180"/>
      <c r="D8" s="12">
        <v>44073</v>
      </c>
      <c r="E8" s="12" t="s">
        <v>20</v>
      </c>
      <c r="F8" s="12" t="s">
        <v>21</v>
      </c>
      <c r="G8" s="13">
        <v>44196</v>
      </c>
      <c r="H8" s="176"/>
      <c r="I8" s="177"/>
      <c r="J8" s="12">
        <v>43830</v>
      </c>
      <c r="K8" s="11" t="s">
        <v>22</v>
      </c>
    </row>
    <row r="9" spans="1:14" s="6" customFormat="1">
      <c r="A9" s="14"/>
      <c r="B9" s="15"/>
      <c r="C9" s="16"/>
      <c r="D9" s="17"/>
      <c r="E9" s="18"/>
      <c r="F9" s="19"/>
      <c r="G9" s="20"/>
      <c r="H9" s="21"/>
      <c r="I9" s="22"/>
      <c r="J9" s="23"/>
      <c r="K9" s="1"/>
    </row>
    <row r="10" spans="1:14" s="6" customFormat="1">
      <c r="A10" s="28" t="s">
        <v>24</v>
      </c>
      <c r="B10" s="24" t="s">
        <v>23</v>
      </c>
      <c r="C10" s="16"/>
      <c r="D10" s="16"/>
      <c r="E10" s="25"/>
      <c r="F10" s="26"/>
      <c r="G10" s="27"/>
      <c r="H10" s="28" t="s">
        <v>24</v>
      </c>
      <c r="I10" s="24" t="s">
        <v>23</v>
      </c>
      <c r="J10" s="16"/>
      <c r="K10" s="1"/>
    </row>
    <row r="11" spans="1:14" s="6" customFormat="1">
      <c r="A11" s="29" t="s">
        <v>25</v>
      </c>
      <c r="B11" s="30" t="s">
        <v>26</v>
      </c>
      <c r="C11" s="16"/>
      <c r="D11" s="16">
        <v>85065</v>
      </c>
      <c r="E11" s="25">
        <v>27042.86</v>
      </c>
      <c r="F11" s="26">
        <v>0.47</v>
      </c>
      <c r="G11" s="27">
        <f t="shared" ref="G11:G25" si="0">D11+E11-F11</f>
        <v>112107.39</v>
      </c>
      <c r="H11" s="28" t="s">
        <v>25</v>
      </c>
      <c r="I11" s="31" t="s">
        <v>26</v>
      </c>
      <c r="J11" s="16">
        <v>0</v>
      </c>
      <c r="K11" s="1">
        <f>G11-J11</f>
        <v>112107.39</v>
      </c>
    </row>
    <row r="12" spans="1:14" s="6" customFormat="1">
      <c r="A12" s="30"/>
      <c r="B12" s="30"/>
      <c r="C12" s="16"/>
      <c r="D12" s="16"/>
      <c r="E12" s="25"/>
      <c r="F12" s="26"/>
      <c r="G12" s="27"/>
      <c r="H12" s="34"/>
      <c r="I12" s="35"/>
      <c r="J12" s="33"/>
      <c r="K12" s="1"/>
    </row>
    <row r="13" spans="1:14" s="37" customFormat="1">
      <c r="A13" s="30"/>
      <c r="B13" s="30"/>
      <c r="C13" s="16"/>
      <c r="D13" s="16">
        <v>0</v>
      </c>
      <c r="E13" s="25">
        <v>0</v>
      </c>
      <c r="F13" s="26">
        <v>0</v>
      </c>
      <c r="G13" s="27">
        <f t="shared" si="0"/>
        <v>0</v>
      </c>
      <c r="H13" s="31" t="s">
        <v>27</v>
      </c>
      <c r="I13" s="36" t="s">
        <v>28</v>
      </c>
      <c r="J13" s="16">
        <v>486</v>
      </c>
      <c r="K13" s="1">
        <f t="shared" ref="K13:K25" si="1">G13-J13</f>
        <v>-486</v>
      </c>
    </row>
    <row r="14" spans="1:14" s="6" customFormat="1">
      <c r="A14" s="30" t="s">
        <v>29</v>
      </c>
      <c r="B14" s="38" t="s">
        <v>66</v>
      </c>
      <c r="C14" s="16"/>
      <c r="D14" s="16">
        <v>80348.27</v>
      </c>
      <c r="E14" s="25">
        <v>24792.26</v>
      </c>
      <c r="F14" s="26">
        <v>0</v>
      </c>
      <c r="G14" s="27">
        <f t="shared" si="0"/>
        <v>105140.53</v>
      </c>
      <c r="H14" s="32" t="s">
        <v>29</v>
      </c>
      <c r="I14" s="38" t="s">
        <v>31</v>
      </c>
      <c r="J14" s="39">
        <v>165199</v>
      </c>
      <c r="K14" s="1">
        <f t="shared" si="1"/>
        <v>-60058.47</v>
      </c>
    </row>
    <row r="15" spans="1:14" s="6" customFormat="1">
      <c r="A15" s="32" t="s">
        <v>32</v>
      </c>
      <c r="B15" s="41" t="s">
        <v>65</v>
      </c>
      <c r="C15" s="16"/>
      <c r="D15" s="42">
        <v>0</v>
      </c>
      <c r="E15" s="25">
        <v>73.34</v>
      </c>
      <c r="F15" s="26">
        <v>0</v>
      </c>
      <c r="G15" s="27">
        <f t="shared" si="0"/>
        <v>73.34</v>
      </c>
      <c r="H15" s="32" t="s">
        <v>32</v>
      </c>
      <c r="I15" s="41" t="s">
        <v>33</v>
      </c>
      <c r="J15" s="43">
        <v>189</v>
      </c>
      <c r="K15" s="1">
        <f t="shared" si="1"/>
        <v>-115.66</v>
      </c>
    </row>
    <row r="16" spans="1:14" s="6" customFormat="1">
      <c r="A16" s="40"/>
      <c r="B16" s="41"/>
      <c r="C16" s="16"/>
      <c r="D16" s="43">
        <v>0</v>
      </c>
      <c r="E16" s="25">
        <v>0</v>
      </c>
      <c r="F16" s="26">
        <v>0</v>
      </c>
      <c r="G16" s="27">
        <f t="shared" si="0"/>
        <v>0</v>
      </c>
      <c r="H16" s="32" t="s">
        <v>34</v>
      </c>
      <c r="I16" s="31" t="s">
        <v>35</v>
      </c>
      <c r="J16" s="43">
        <v>-79806</v>
      </c>
      <c r="K16" s="1">
        <f t="shared" si="1"/>
        <v>79806</v>
      </c>
    </row>
    <row r="17" spans="1:11" s="6" customFormat="1">
      <c r="A17" s="44" t="s">
        <v>36</v>
      </c>
      <c r="B17" s="45" t="s">
        <v>37</v>
      </c>
      <c r="C17" s="16"/>
      <c r="D17" s="43">
        <v>0</v>
      </c>
      <c r="E17" s="25">
        <v>0</v>
      </c>
      <c r="F17" s="26">
        <v>150269.88</v>
      </c>
      <c r="G17" s="27">
        <f t="shared" si="0"/>
        <v>-150269.88</v>
      </c>
      <c r="H17" s="44" t="s">
        <v>36</v>
      </c>
      <c r="I17" s="45" t="s">
        <v>37</v>
      </c>
      <c r="J17" s="43">
        <v>-29730</v>
      </c>
      <c r="K17" s="1">
        <f t="shared" si="1"/>
        <v>-120539.88</v>
      </c>
    </row>
    <row r="18" spans="1:11" s="6" customFormat="1">
      <c r="A18" s="40" t="s">
        <v>38</v>
      </c>
      <c r="B18" s="40" t="s">
        <v>30</v>
      </c>
      <c r="C18" s="16"/>
      <c r="D18" s="43">
        <v>56543</v>
      </c>
      <c r="E18" s="25">
        <v>0</v>
      </c>
      <c r="F18" s="26">
        <v>0</v>
      </c>
      <c r="G18" s="27">
        <f t="shared" si="0"/>
        <v>56543</v>
      </c>
      <c r="H18" s="44"/>
      <c r="I18" s="45"/>
      <c r="J18" s="16">
        <v>0</v>
      </c>
      <c r="K18" s="1">
        <f t="shared" si="1"/>
        <v>56543</v>
      </c>
    </row>
    <row r="19" spans="1:11" s="37" customFormat="1">
      <c r="A19" s="30"/>
      <c r="B19" s="30"/>
      <c r="C19" s="16"/>
      <c r="D19" s="25">
        <v>0</v>
      </c>
      <c r="E19" s="25">
        <v>0</v>
      </c>
      <c r="F19" s="26">
        <v>0</v>
      </c>
      <c r="G19" s="27">
        <f t="shared" si="0"/>
        <v>0</v>
      </c>
      <c r="H19" s="44"/>
      <c r="I19" s="44"/>
      <c r="J19" s="16">
        <v>0</v>
      </c>
      <c r="K19" s="1">
        <f t="shared" si="1"/>
        <v>0</v>
      </c>
    </row>
    <row r="20" spans="1:11" s="37" customFormat="1">
      <c r="A20" s="30" t="s">
        <v>39</v>
      </c>
      <c r="B20" s="30" t="s">
        <v>40</v>
      </c>
      <c r="C20" s="16"/>
      <c r="D20" s="43">
        <v>8426</v>
      </c>
      <c r="E20" s="25">
        <v>1367.02</v>
      </c>
      <c r="F20" s="26">
        <v>0</v>
      </c>
      <c r="G20" s="27">
        <f t="shared" si="0"/>
        <v>9793.02</v>
      </c>
      <c r="H20" s="44" t="s">
        <v>39</v>
      </c>
      <c r="I20" s="44" t="s">
        <v>41</v>
      </c>
      <c r="J20" s="16">
        <v>5295</v>
      </c>
      <c r="K20" s="1">
        <f t="shared" si="1"/>
        <v>4498.0200000000004</v>
      </c>
    </row>
    <row r="21" spans="1:11" s="37" customFormat="1">
      <c r="A21" s="30" t="s">
        <v>42</v>
      </c>
      <c r="B21" s="30" t="s">
        <v>43</v>
      </c>
      <c r="C21" s="16"/>
      <c r="D21" s="25">
        <v>1813</v>
      </c>
      <c r="E21" s="25">
        <v>0</v>
      </c>
      <c r="F21" s="26">
        <v>0</v>
      </c>
      <c r="G21" s="27">
        <f t="shared" si="0"/>
        <v>1813</v>
      </c>
      <c r="H21" s="44" t="s">
        <v>42</v>
      </c>
      <c r="I21" s="44" t="s">
        <v>43</v>
      </c>
      <c r="J21" s="16">
        <v>13433</v>
      </c>
      <c r="K21" s="1">
        <f t="shared" si="1"/>
        <v>-11620</v>
      </c>
    </row>
    <row r="22" spans="1:11" s="37" customFormat="1">
      <c r="A22" s="30" t="s">
        <v>44</v>
      </c>
      <c r="B22" s="30" t="s">
        <v>45</v>
      </c>
      <c r="C22" s="16"/>
      <c r="D22" s="43">
        <v>2098</v>
      </c>
      <c r="E22" s="25">
        <v>6053.58</v>
      </c>
      <c r="F22" s="26">
        <v>0</v>
      </c>
      <c r="G22" s="27">
        <f t="shared" si="0"/>
        <v>8151.58</v>
      </c>
      <c r="H22" s="44"/>
      <c r="I22" s="44"/>
      <c r="J22" s="16">
        <v>0</v>
      </c>
      <c r="K22" s="1">
        <f t="shared" si="1"/>
        <v>8151.58</v>
      </c>
    </row>
    <row r="23" spans="1:11" s="37" customFormat="1">
      <c r="A23" s="30" t="s">
        <v>46</v>
      </c>
      <c r="B23" s="30" t="s">
        <v>47</v>
      </c>
      <c r="C23" s="16"/>
      <c r="D23" s="25">
        <v>0</v>
      </c>
      <c r="E23" s="25">
        <v>0</v>
      </c>
      <c r="F23" s="26">
        <v>0</v>
      </c>
      <c r="G23" s="27">
        <f t="shared" si="0"/>
        <v>0</v>
      </c>
      <c r="H23" s="44"/>
      <c r="I23" s="44"/>
      <c r="J23" s="16">
        <v>0</v>
      </c>
      <c r="K23" s="1">
        <f t="shared" si="1"/>
        <v>0</v>
      </c>
    </row>
    <row r="24" spans="1:11" s="37" customFormat="1">
      <c r="A24" s="30" t="s">
        <v>48</v>
      </c>
      <c r="B24" s="30" t="s">
        <v>49</v>
      </c>
      <c r="C24" s="16"/>
      <c r="D24" s="43">
        <v>34918.089999999997</v>
      </c>
      <c r="E24" s="25">
        <v>0</v>
      </c>
      <c r="F24" s="26">
        <v>0</v>
      </c>
      <c r="G24" s="27">
        <f t="shared" si="0"/>
        <v>34918.089999999997</v>
      </c>
      <c r="H24" s="44" t="s">
        <v>48</v>
      </c>
      <c r="I24" s="44" t="s">
        <v>50</v>
      </c>
      <c r="J24" s="16">
        <v>21242</v>
      </c>
      <c r="K24" s="1">
        <f t="shared" si="1"/>
        <v>13676.089999999997</v>
      </c>
    </row>
    <row r="25" spans="1:11" s="6" customFormat="1">
      <c r="A25" s="46"/>
      <c r="B25" s="36"/>
      <c r="C25" s="16"/>
      <c r="D25" s="27">
        <v>0</v>
      </c>
      <c r="E25" s="25">
        <v>0</v>
      </c>
      <c r="F25" s="26">
        <v>0</v>
      </c>
      <c r="G25" s="47">
        <f t="shared" si="0"/>
        <v>0</v>
      </c>
      <c r="H25" s="48"/>
      <c r="I25" s="49"/>
      <c r="J25" s="27">
        <v>0</v>
      </c>
      <c r="K25" s="1">
        <f t="shared" si="1"/>
        <v>0</v>
      </c>
    </row>
    <row r="26" spans="1:11" s="54" customFormat="1" ht="18.75" customHeight="1" thickBot="1">
      <c r="A26" s="50"/>
      <c r="B26" s="51" t="s">
        <v>51</v>
      </c>
      <c r="C26" s="51"/>
      <c r="D26" s="52">
        <f>SUM(D9:D24)</f>
        <v>269211.36</v>
      </c>
      <c r="E26" s="52">
        <f>SUM(E9:E24)</f>
        <v>59329.05999999999</v>
      </c>
      <c r="F26" s="52">
        <f>SUM(F9:F24)</f>
        <v>150270.35</v>
      </c>
      <c r="G26" s="53">
        <f>SUM(G9:G24)</f>
        <v>178270.06999999995</v>
      </c>
      <c r="H26" s="50"/>
      <c r="I26" s="50"/>
      <c r="J26" s="52">
        <f>SUM(J9:J24)</f>
        <v>96308</v>
      </c>
      <c r="K26" s="2">
        <f>SUM(K9:K24)</f>
        <v>81962.070000000007</v>
      </c>
    </row>
    <row r="27" spans="1:11" ht="13.5" thickTop="1"/>
    <row r="29" spans="1:11">
      <c r="B29" s="55"/>
      <c r="C29" s="55"/>
      <c r="D29" s="56" t="s">
        <v>52</v>
      </c>
      <c r="E29" s="57" t="s">
        <v>52</v>
      </c>
    </row>
    <row r="30" spans="1:11">
      <c r="B30" s="3" t="s">
        <v>63</v>
      </c>
      <c r="C30" s="58"/>
      <c r="D30" s="59">
        <v>44073</v>
      </c>
      <c r="E30" s="59">
        <v>43830</v>
      </c>
    </row>
    <row r="31" spans="1:11">
      <c r="A31" s="77"/>
      <c r="B31" s="60"/>
      <c r="C31" s="61"/>
      <c r="D31" s="62"/>
      <c r="E31" s="63"/>
    </row>
    <row r="32" spans="1:11">
      <c r="A32" s="77"/>
      <c r="B32" s="64" t="s">
        <v>53</v>
      </c>
      <c r="C32" s="61"/>
      <c r="D32" s="65">
        <f>SUM(G11:G18)</f>
        <v>123594.37999999998</v>
      </c>
      <c r="E32" s="65">
        <f>SUM(J11:J18)</f>
        <v>56338</v>
      </c>
    </row>
    <row r="33" spans="1:15">
      <c r="A33" s="77"/>
      <c r="B33" s="64" t="s">
        <v>54</v>
      </c>
      <c r="C33" s="61"/>
      <c r="D33" s="65">
        <f>SUM(G19:G24)</f>
        <v>54675.689999999995</v>
      </c>
      <c r="E33" s="65">
        <f>SUM(J19:J24)</f>
        <v>39970</v>
      </c>
    </row>
    <row r="34" spans="1:15" ht="13.5" thickBot="1">
      <c r="A34" s="77"/>
      <c r="B34" s="66"/>
      <c r="C34" s="61"/>
      <c r="D34" s="67"/>
      <c r="E34" s="68"/>
    </row>
    <row r="35" spans="1:15" ht="13.5" thickTop="1">
      <c r="B35" s="58" t="s">
        <v>51</v>
      </c>
      <c r="C35" s="58"/>
      <c r="D35" s="69">
        <f>+SUM(D32:D33)</f>
        <v>178270.06999999998</v>
      </c>
      <c r="E35" s="70">
        <f>+SUM(E32:E33)</f>
        <v>96308</v>
      </c>
    </row>
    <row r="40" spans="1:15">
      <c r="A40" s="71" t="s">
        <v>55</v>
      </c>
      <c r="B40" s="78"/>
      <c r="C40" s="78"/>
      <c r="D40" s="78"/>
      <c r="E40" s="78"/>
      <c r="F40" s="78"/>
      <c r="G40" s="78"/>
      <c r="H40" s="78"/>
      <c r="I40" s="79"/>
      <c r="J40" s="80"/>
      <c r="K40" s="80"/>
      <c r="L40" s="80"/>
      <c r="M40" s="80"/>
      <c r="N40" s="81"/>
      <c r="O40" s="80"/>
    </row>
    <row r="41" spans="1:15">
      <c r="A41" s="72" t="s">
        <v>56</v>
      </c>
      <c r="I41" s="82"/>
    </row>
    <row r="42" spans="1:15">
      <c r="A42" s="72"/>
      <c r="I42" s="82"/>
    </row>
    <row r="43" spans="1:15">
      <c r="A43" s="73" t="s">
        <v>57</v>
      </c>
      <c r="I43" s="82"/>
    </row>
    <row r="44" spans="1:15">
      <c r="A44" s="72" t="s">
        <v>58</v>
      </c>
      <c r="I44" s="82"/>
    </row>
    <row r="45" spans="1:15">
      <c r="A45" s="72" t="s">
        <v>59</v>
      </c>
      <c r="I45" s="82"/>
    </row>
    <row r="46" spans="1:15">
      <c r="A46" s="72"/>
      <c r="I46" s="82"/>
    </row>
    <row r="47" spans="1:15">
      <c r="A47" s="72"/>
      <c r="I47" s="82"/>
    </row>
    <row r="48" spans="1:15">
      <c r="A48" s="73" t="s">
        <v>60</v>
      </c>
      <c r="I48" s="82"/>
    </row>
    <row r="50" spans="1:1">
      <c r="A50" s="74" t="s">
        <v>64</v>
      </c>
    </row>
  </sheetData>
  <mergeCells count="16">
    <mergeCell ref="J1:K1"/>
    <mergeCell ref="J2:K2"/>
    <mergeCell ref="B1:H1"/>
    <mergeCell ref="B2:H2"/>
    <mergeCell ref="J3:K3"/>
    <mergeCell ref="J4:K4"/>
    <mergeCell ref="B3:H3"/>
    <mergeCell ref="B4:H4"/>
    <mergeCell ref="J5:K5"/>
    <mergeCell ref="A7:A8"/>
    <mergeCell ref="B7:B8"/>
    <mergeCell ref="E7:F7"/>
    <mergeCell ref="H7:H8"/>
    <mergeCell ref="I7:I8"/>
    <mergeCell ref="C7:C8"/>
    <mergeCell ref="B5:H5"/>
  </mergeCells>
  <conditionalFormatting sqref="H13">
    <cfRule type="expression" dxfId="1" priority="2">
      <formula>AND(COUNTIF($H$13:$H$13, H13)&gt;1,NOT(ISBLANK(H13)))</formula>
    </cfRule>
  </conditionalFormatting>
  <conditionalFormatting sqref="H13">
    <cfRule type="expression" dxfId="0" priority="3">
      <formula>AND(COUNTIF($H$13:$H$13, H13)&gt;1,NOT(ISBLANK(H13)))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2" workbookViewId="0">
      <selection activeCell="C10" sqref="C10"/>
    </sheetView>
  </sheetViews>
  <sheetFormatPr baseColWidth="10" defaultColWidth="8" defaultRowHeight="14.25"/>
  <cols>
    <col min="1" max="1" width="2.375" customWidth="1"/>
    <col min="2" max="2" width="33" bestFit="1" customWidth="1"/>
    <col min="3" max="3" width="10.125" bestFit="1" customWidth="1"/>
    <col min="4" max="4" width="8.375" bestFit="1" customWidth="1"/>
    <col min="5" max="5" width="35.875" customWidth="1"/>
    <col min="6" max="9" width="10.5" customWidth="1"/>
  </cols>
  <sheetData>
    <row r="1" spans="1:9" ht="15">
      <c r="A1" s="84" t="s">
        <v>67</v>
      </c>
    </row>
    <row r="2" spans="1:9" ht="15">
      <c r="A2" s="85" t="s">
        <v>68</v>
      </c>
    </row>
    <row r="3" spans="1:9" ht="15">
      <c r="A3" s="85" t="s">
        <v>82</v>
      </c>
    </row>
    <row r="5" spans="1:9" ht="15">
      <c r="B5" s="86"/>
      <c r="C5" s="87" t="s">
        <v>69</v>
      </c>
    </row>
    <row r="6" spans="1:9">
      <c r="B6" s="88" t="s">
        <v>92</v>
      </c>
      <c r="C6" s="89">
        <v>56338</v>
      </c>
    </row>
    <row r="7" spans="1:9">
      <c r="B7" s="88"/>
      <c r="C7" s="89"/>
    </row>
    <row r="8" spans="1:9" ht="15">
      <c r="B8" s="88" t="s">
        <v>70</v>
      </c>
      <c r="C8" s="90">
        <v>150269.88</v>
      </c>
    </row>
    <row r="9" spans="1:9">
      <c r="B9" s="88" t="s">
        <v>71</v>
      </c>
      <c r="C9" s="89">
        <v>0</v>
      </c>
    </row>
    <row r="10" spans="1:9">
      <c r="B10" s="91" t="s">
        <v>72</v>
      </c>
      <c r="C10" s="92">
        <v>0</v>
      </c>
    </row>
    <row r="11" spans="1:9">
      <c r="B11" s="88" t="s">
        <v>73</v>
      </c>
      <c r="C11" s="89">
        <v>0</v>
      </c>
    </row>
    <row r="12" spans="1:9" ht="15">
      <c r="B12" s="93" t="s">
        <v>74</v>
      </c>
      <c r="C12" s="94">
        <f>SUM(C6:C11)</f>
        <v>206607.88</v>
      </c>
    </row>
    <row r="13" spans="1:9">
      <c r="C13" s="95"/>
      <c r="E13" s="96"/>
    </row>
    <row r="14" spans="1:9" s="102" customFormat="1" ht="28.5">
      <c r="C14" s="103" t="s">
        <v>51</v>
      </c>
      <c r="F14" s="104" t="s">
        <v>75</v>
      </c>
      <c r="G14" s="105" t="s">
        <v>76</v>
      </c>
      <c r="H14" s="105"/>
      <c r="I14" s="104" t="s">
        <v>77</v>
      </c>
    </row>
    <row r="15" spans="1:9">
      <c r="B15" s="86" t="s">
        <v>78</v>
      </c>
      <c r="C15" s="97">
        <f>'FORM 104'!Q8</f>
        <v>1252249.21</v>
      </c>
      <c r="F15" s="148">
        <f>+F17/0.01</f>
        <v>979303</v>
      </c>
      <c r="G15" s="148">
        <f>+G18/0.02</f>
        <v>90645.5</v>
      </c>
      <c r="H15" s="144">
        <f>H19/0.0275</f>
        <v>296436.36363636365</v>
      </c>
      <c r="I15" s="149">
        <f>+C15-F15-G15-H15</f>
        <v>-114135.65363636368</v>
      </c>
    </row>
    <row r="16" spans="1:9" ht="15">
      <c r="B16" s="98" t="s">
        <v>79</v>
      </c>
      <c r="C16" s="99">
        <f>+C15*0.12</f>
        <v>150269.90519999998</v>
      </c>
      <c r="F16" s="145"/>
      <c r="G16" s="145"/>
      <c r="H16" s="108"/>
      <c r="I16" s="146"/>
    </row>
    <row r="17" spans="3:9">
      <c r="C17" s="100"/>
      <c r="E17" s="106" t="s">
        <v>80</v>
      </c>
      <c r="F17" s="145">
        <v>9793.0300000000007</v>
      </c>
      <c r="G17" s="145"/>
      <c r="H17" s="108"/>
      <c r="I17" s="146"/>
    </row>
    <row r="18" spans="3:9">
      <c r="C18" s="101"/>
      <c r="E18" s="143" t="s">
        <v>81</v>
      </c>
      <c r="F18" s="145"/>
      <c r="G18" s="145">
        <v>1812.91</v>
      </c>
      <c r="H18" s="108"/>
      <c r="I18" s="146"/>
    </row>
    <row r="19" spans="3:9">
      <c r="E19" s="107" t="s">
        <v>241</v>
      </c>
      <c r="F19" s="98"/>
      <c r="G19" s="98"/>
      <c r="H19" s="150">
        <v>8152</v>
      </c>
      <c r="I19" s="14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16" sqref="I16"/>
    </sheetView>
  </sheetViews>
  <sheetFormatPr baseColWidth="10" defaultColWidth="8" defaultRowHeight="14.25"/>
  <cols>
    <col min="1" max="1" width="2.375" customWidth="1"/>
    <col min="7" max="7" width="11.375" customWidth="1"/>
    <col min="8" max="10" width="11.875" customWidth="1"/>
  </cols>
  <sheetData>
    <row r="1" spans="1:10" ht="15">
      <c r="A1" s="84" t="s">
        <v>67</v>
      </c>
    </row>
    <row r="2" spans="1:10" ht="15">
      <c r="A2" s="85" t="s">
        <v>83</v>
      </c>
    </row>
    <row r="3" spans="1:10" ht="15">
      <c r="A3" s="85" t="s">
        <v>240</v>
      </c>
    </row>
    <row r="4" spans="1:10" ht="15">
      <c r="B4" s="109"/>
      <c r="H4" s="110" t="s">
        <v>84</v>
      </c>
      <c r="I4" s="110" t="s">
        <v>85</v>
      </c>
      <c r="J4" s="110" t="s">
        <v>84</v>
      </c>
    </row>
    <row r="5" spans="1:10">
      <c r="H5" s="111" t="s">
        <v>86</v>
      </c>
      <c r="I5" s="112" t="s">
        <v>87</v>
      </c>
      <c r="J5" s="112" t="s">
        <v>88</v>
      </c>
    </row>
    <row r="6" spans="1:10">
      <c r="B6" s="113" t="s">
        <v>39</v>
      </c>
      <c r="C6" s="113" t="s">
        <v>89</v>
      </c>
      <c r="D6" s="113"/>
      <c r="E6" s="113"/>
      <c r="F6" s="113"/>
      <c r="G6" s="113"/>
      <c r="H6" s="114">
        <v>0</v>
      </c>
      <c r="I6" s="115">
        <v>9793</v>
      </c>
      <c r="J6" s="114">
        <f>SUM(H6:I6)</f>
        <v>9793</v>
      </c>
    </row>
    <row r="7" spans="1:10">
      <c r="B7" s="116" t="s">
        <v>42</v>
      </c>
      <c r="C7" s="116" t="s">
        <v>90</v>
      </c>
      <c r="D7" s="116"/>
      <c r="E7" s="116"/>
      <c r="F7" s="88"/>
      <c r="G7" s="117"/>
      <c r="H7" s="89">
        <v>0</v>
      </c>
      <c r="I7" s="92">
        <v>1813</v>
      </c>
      <c r="J7" s="89">
        <f>SUM(H7:I7)</f>
        <v>1813</v>
      </c>
    </row>
    <row r="8" spans="1:10">
      <c r="B8" s="116" t="s">
        <v>44</v>
      </c>
      <c r="C8" s="116" t="s">
        <v>242</v>
      </c>
      <c r="D8" s="116"/>
      <c r="E8" s="116"/>
      <c r="F8" s="88"/>
      <c r="G8" s="117"/>
      <c r="H8" s="89"/>
      <c r="I8" s="92">
        <v>8152</v>
      </c>
      <c r="J8" s="89">
        <f>SUM(H8:I8)</f>
        <v>8152</v>
      </c>
    </row>
    <row r="9" spans="1:10">
      <c r="B9" s="118" t="s">
        <v>48</v>
      </c>
      <c r="C9" s="118" t="s">
        <v>91</v>
      </c>
      <c r="D9" s="118"/>
      <c r="E9" s="118"/>
      <c r="F9" s="118"/>
      <c r="G9" s="118"/>
      <c r="H9" s="119">
        <v>34918</v>
      </c>
      <c r="I9" s="120">
        <v>0</v>
      </c>
      <c r="J9" s="119">
        <f>SUM(H9:I9)</f>
        <v>34918</v>
      </c>
    </row>
    <row r="10" spans="1:10" ht="15">
      <c r="H10" s="121">
        <f>SUM(H6:H9)</f>
        <v>34918</v>
      </c>
      <c r="I10" s="122">
        <f>SUM(I6:I9)</f>
        <v>19758</v>
      </c>
      <c r="J10" s="121">
        <f>SUM(J6:J9)</f>
        <v>54676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L1" workbookViewId="0">
      <selection activeCell="Q1" sqref="Q1:R1"/>
    </sheetView>
  </sheetViews>
  <sheetFormatPr baseColWidth="10" defaultRowHeight="14.25"/>
  <cols>
    <col min="1" max="1" width="2.875" customWidth="1"/>
    <col min="2" max="2" width="10" customWidth="1"/>
    <col min="3" max="3" width="7.5" customWidth="1"/>
    <col min="4" max="4" width="37.375" customWidth="1"/>
    <col min="5" max="16" width="10.875" style="142" customWidth="1"/>
    <col min="17" max="17" width="14.25" style="142" customWidth="1"/>
  </cols>
  <sheetData>
    <row r="1" spans="1:17" ht="15">
      <c r="A1" s="123" t="s">
        <v>67</v>
      </c>
      <c r="B1" s="124"/>
      <c r="C1" s="124"/>
      <c r="D1" s="124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</row>
    <row r="2" spans="1:17" ht="15">
      <c r="A2" s="126" t="s">
        <v>93</v>
      </c>
      <c r="B2" s="124"/>
      <c r="C2" s="124"/>
      <c r="D2" s="124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</row>
    <row r="3" spans="1:17" ht="15">
      <c r="A3" s="126" t="s">
        <v>82</v>
      </c>
      <c r="B3" s="124"/>
      <c r="C3" s="124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</row>
    <row r="5" spans="1:17">
      <c r="A5" s="124"/>
      <c r="B5" s="127"/>
      <c r="C5" s="127"/>
      <c r="D5" s="128"/>
      <c r="E5" s="129" t="s">
        <v>94</v>
      </c>
      <c r="F5" s="129" t="s">
        <v>95</v>
      </c>
      <c r="G5" s="129" t="s">
        <v>96</v>
      </c>
      <c r="H5" s="129" t="s">
        <v>97</v>
      </c>
      <c r="I5" s="129" t="s">
        <v>98</v>
      </c>
      <c r="J5" s="129" t="s">
        <v>99</v>
      </c>
      <c r="K5" s="129" t="s">
        <v>100</v>
      </c>
      <c r="L5" s="129" t="s">
        <v>101</v>
      </c>
      <c r="M5" s="129" t="s">
        <v>102</v>
      </c>
      <c r="N5" s="129" t="s">
        <v>103</v>
      </c>
      <c r="O5" s="129" t="s">
        <v>104</v>
      </c>
      <c r="P5" s="129" t="s">
        <v>105</v>
      </c>
      <c r="Q5" s="129" t="s">
        <v>51</v>
      </c>
    </row>
    <row r="6" spans="1:17">
      <c r="A6" s="124"/>
      <c r="B6" s="183" t="s">
        <v>106</v>
      </c>
      <c r="C6" s="130">
        <v>401</v>
      </c>
      <c r="D6" s="131" t="s">
        <v>107</v>
      </c>
      <c r="E6" s="132">
        <v>244404.06</v>
      </c>
      <c r="F6" s="133">
        <v>388306.33</v>
      </c>
      <c r="G6" s="133">
        <v>209959.25</v>
      </c>
      <c r="H6" s="133">
        <v>4141.8500000000004</v>
      </c>
      <c r="I6" s="133">
        <v>46781.120000000003</v>
      </c>
      <c r="J6" s="133">
        <v>4759.68</v>
      </c>
      <c r="K6" s="133">
        <v>9469.86</v>
      </c>
      <c r="L6" s="133">
        <v>54117.9</v>
      </c>
      <c r="M6" s="133">
        <v>43131.32</v>
      </c>
      <c r="N6" s="133">
        <v>20145.12</v>
      </c>
      <c r="O6" s="133">
        <v>175082.77</v>
      </c>
      <c r="P6" s="133">
        <v>64887.21</v>
      </c>
      <c r="Q6" s="133">
        <f>SUM(E6:P6)</f>
        <v>1265186.47</v>
      </c>
    </row>
    <row r="7" spans="1:17">
      <c r="A7" s="124"/>
      <c r="B7" s="183"/>
      <c r="C7" s="130"/>
      <c r="D7" s="131" t="s">
        <v>108</v>
      </c>
      <c r="E7" s="133">
        <f>E6-E8</f>
        <v>10120.320000000007</v>
      </c>
      <c r="F7" s="133">
        <f t="shared" ref="F7:P7" si="0">F6-F8</f>
        <v>0</v>
      </c>
      <c r="G7" s="133">
        <f t="shared" si="0"/>
        <v>0</v>
      </c>
      <c r="H7" s="133">
        <f t="shared" si="0"/>
        <v>0</v>
      </c>
      <c r="I7" s="133">
        <f t="shared" si="0"/>
        <v>0</v>
      </c>
      <c r="J7" s="133">
        <f t="shared" si="0"/>
        <v>1380.1200000000003</v>
      </c>
      <c r="K7" s="133">
        <f t="shared" si="0"/>
        <v>0</v>
      </c>
      <c r="L7" s="133">
        <f t="shared" si="0"/>
        <v>0</v>
      </c>
      <c r="M7" s="133">
        <f t="shared" si="0"/>
        <v>0</v>
      </c>
      <c r="N7" s="133">
        <f t="shared" si="0"/>
        <v>0</v>
      </c>
      <c r="O7" s="133">
        <f t="shared" si="0"/>
        <v>1436.8199999999779</v>
      </c>
      <c r="P7" s="133">
        <f t="shared" si="0"/>
        <v>0</v>
      </c>
      <c r="Q7" s="133">
        <f t="shared" ref="Q7:Q39" si="1">SUM(E7:P7)</f>
        <v>12937.259999999986</v>
      </c>
    </row>
    <row r="8" spans="1:17" ht="15">
      <c r="A8" s="124"/>
      <c r="B8" s="183"/>
      <c r="C8" s="134">
        <v>411</v>
      </c>
      <c r="D8" s="135" t="s">
        <v>109</v>
      </c>
      <c r="E8" s="136">
        <v>234283.74</v>
      </c>
      <c r="F8" s="136">
        <v>388306.33</v>
      </c>
      <c r="G8" s="136">
        <v>209959.25</v>
      </c>
      <c r="H8" s="136">
        <v>4141.8500000000004</v>
      </c>
      <c r="I8" s="136">
        <v>46781.120000000003</v>
      </c>
      <c r="J8" s="136">
        <v>3379.56</v>
      </c>
      <c r="K8" s="136">
        <v>9469.86</v>
      </c>
      <c r="L8" s="136">
        <v>54117.9</v>
      </c>
      <c r="M8" s="136">
        <v>43131.32</v>
      </c>
      <c r="N8" s="136">
        <v>20145.12</v>
      </c>
      <c r="O8" s="136">
        <v>173645.95</v>
      </c>
      <c r="P8" s="136">
        <v>64887.21</v>
      </c>
      <c r="Q8" s="137">
        <f t="shared" si="1"/>
        <v>1252249.21</v>
      </c>
    </row>
    <row r="9" spans="1:17">
      <c r="A9" s="124"/>
      <c r="B9" s="183"/>
      <c r="C9" s="130">
        <v>499</v>
      </c>
      <c r="D9" s="131" t="s">
        <v>110</v>
      </c>
      <c r="E9" s="138">
        <f>E8*0.12</f>
        <v>28114.048799999997</v>
      </c>
      <c r="F9" s="138">
        <f t="shared" ref="F9:P9" si="2">F8*0.12</f>
        <v>46596.759599999998</v>
      </c>
      <c r="G9" s="138">
        <f t="shared" si="2"/>
        <v>25195.11</v>
      </c>
      <c r="H9" s="138">
        <f t="shared" si="2"/>
        <v>497.02200000000005</v>
      </c>
      <c r="I9" s="138">
        <f t="shared" si="2"/>
        <v>5613.7344000000003</v>
      </c>
      <c r="J9" s="138">
        <f t="shared" si="2"/>
        <v>405.54719999999998</v>
      </c>
      <c r="K9" s="138">
        <f t="shared" si="2"/>
        <v>1136.3832</v>
      </c>
      <c r="L9" s="138">
        <f t="shared" si="2"/>
        <v>6494.1480000000001</v>
      </c>
      <c r="M9" s="138">
        <f t="shared" si="2"/>
        <v>5175.7583999999997</v>
      </c>
      <c r="N9" s="138">
        <f t="shared" si="2"/>
        <v>2417.4143999999997</v>
      </c>
      <c r="O9" s="138">
        <f t="shared" si="2"/>
        <v>20837.513999999999</v>
      </c>
      <c r="P9" s="138">
        <f t="shared" si="2"/>
        <v>7786.4651999999996</v>
      </c>
      <c r="Q9" s="133">
        <f t="shared" si="1"/>
        <v>150269.90520000001</v>
      </c>
    </row>
    <row r="10" spans="1:17">
      <c r="A10" s="124"/>
      <c r="B10" s="183"/>
      <c r="C10" s="130"/>
      <c r="D10" s="131" t="s">
        <v>111</v>
      </c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3"/>
    </row>
    <row r="11" spans="1:17">
      <c r="A11" s="124"/>
      <c r="B11" s="130"/>
      <c r="C11" s="130"/>
      <c r="D11" s="131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3"/>
    </row>
    <row r="12" spans="1:17">
      <c r="A12" s="124"/>
      <c r="B12" s="130"/>
      <c r="C12" s="130">
        <v>500</v>
      </c>
      <c r="D12" s="131" t="s">
        <v>112</v>
      </c>
      <c r="E12" s="138">
        <f>283953.99+27146.75</f>
        <v>311100.74</v>
      </c>
      <c r="F12" s="138">
        <v>147383.64000000001</v>
      </c>
      <c r="G12" s="138">
        <v>65340.62</v>
      </c>
      <c r="H12" s="138">
        <v>25551.279999999999</v>
      </c>
      <c r="I12" s="138">
        <f>28402.02+70171.43</f>
        <v>98573.45</v>
      </c>
      <c r="J12" s="138">
        <v>9344.84</v>
      </c>
      <c r="K12" s="138">
        <v>6194.14</v>
      </c>
      <c r="L12" s="138">
        <v>47801.2</v>
      </c>
      <c r="M12" s="138">
        <v>35857.86</v>
      </c>
      <c r="N12" s="138">
        <v>21065.49</v>
      </c>
      <c r="O12" s="138">
        <v>111171.1</v>
      </c>
      <c r="P12" s="138">
        <v>57262.81</v>
      </c>
      <c r="Q12" s="133">
        <f t="shared" si="1"/>
        <v>936647.16999999993</v>
      </c>
    </row>
    <row r="13" spans="1:17">
      <c r="A13" s="124"/>
      <c r="B13" s="130"/>
      <c r="C13" s="130"/>
      <c r="D13" s="131" t="s">
        <v>113</v>
      </c>
      <c r="E13" s="138">
        <f t="shared" ref="E13:I13" si="3">E12-E14</f>
        <v>0</v>
      </c>
      <c r="F13" s="138">
        <f t="shared" si="3"/>
        <v>2364.3300000000163</v>
      </c>
      <c r="G13" s="138">
        <f t="shared" si="3"/>
        <v>0</v>
      </c>
      <c r="H13" s="138">
        <f t="shared" si="3"/>
        <v>0</v>
      </c>
      <c r="I13" s="138">
        <f t="shared" si="3"/>
        <v>0</v>
      </c>
      <c r="J13" s="138">
        <f>J12-J14</f>
        <v>54.6200000000008</v>
      </c>
      <c r="K13" s="138">
        <f t="shared" ref="K13:P13" si="4">K12-K14</f>
        <v>0</v>
      </c>
      <c r="L13" s="138">
        <f t="shared" si="4"/>
        <v>0.34999999999854481</v>
      </c>
      <c r="M13" s="138">
        <f t="shared" si="4"/>
        <v>0.34999999999854481</v>
      </c>
      <c r="N13" s="138">
        <f t="shared" si="4"/>
        <v>0</v>
      </c>
      <c r="O13" s="138">
        <f t="shared" si="4"/>
        <v>3.6000000000058208</v>
      </c>
      <c r="P13" s="138">
        <f t="shared" si="4"/>
        <v>0</v>
      </c>
      <c r="Q13" s="133">
        <f t="shared" si="1"/>
        <v>2423.25000000002</v>
      </c>
    </row>
    <row r="14" spans="1:17" ht="15">
      <c r="A14" s="124"/>
      <c r="B14" s="183" t="s">
        <v>114</v>
      </c>
      <c r="C14" s="134">
        <v>509</v>
      </c>
      <c r="D14" s="139" t="s">
        <v>115</v>
      </c>
      <c r="E14" s="136">
        <f>283953.99+27146.75</f>
        <v>311100.74</v>
      </c>
      <c r="F14" s="136">
        <v>145019.31</v>
      </c>
      <c r="G14" s="136">
        <v>65340.62</v>
      </c>
      <c r="H14" s="136">
        <v>25551.279999999999</v>
      </c>
      <c r="I14" s="136">
        <f>28402.02+70171.43</f>
        <v>98573.45</v>
      </c>
      <c r="J14" s="136">
        <v>9290.2199999999993</v>
      </c>
      <c r="K14" s="136">
        <v>6194.14</v>
      </c>
      <c r="L14" s="136">
        <v>47800.85</v>
      </c>
      <c r="M14" s="136">
        <v>35857.51</v>
      </c>
      <c r="N14" s="136">
        <v>21065.49</v>
      </c>
      <c r="O14" s="136">
        <v>111167.5</v>
      </c>
      <c r="P14" s="136">
        <v>57262.81</v>
      </c>
      <c r="Q14" s="137">
        <f t="shared" si="1"/>
        <v>934223.91999999993</v>
      </c>
    </row>
    <row r="15" spans="1:17">
      <c r="A15" s="124"/>
      <c r="B15" s="183"/>
      <c r="C15" s="130">
        <v>529</v>
      </c>
      <c r="D15" s="131" t="s">
        <v>110</v>
      </c>
      <c r="E15" s="138">
        <f>E14*0.12</f>
        <v>37332.088799999998</v>
      </c>
      <c r="F15" s="138">
        <f t="shared" ref="F15:P15" si="5">F14*0.12</f>
        <v>17402.317199999998</v>
      </c>
      <c r="G15" s="138">
        <f t="shared" si="5"/>
        <v>7840.8743999999997</v>
      </c>
      <c r="H15" s="138">
        <f t="shared" si="5"/>
        <v>3066.1535999999996</v>
      </c>
      <c r="I15" s="138">
        <f t="shared" si="5"/>
        <v>11828.813999999998</v>
      </c>
      <c r="J15" s="138">
        <f t="shared" si="5"/>
        <v>1114.8263999999999</v>
      </c>
      <c r="K15" s="138">
        <f t="shared" si="5"/>
        <v>743.29679999999996</v>
      </c>
      <c r="L15" s="138">
        <f t="shared" si="5"/>
        <v>5736.1019999999999</v>
      </c>
      <c r="M15" s="138">
        <f t="shared" si="5"/>
        <v>4302.9012000000002</v>
      </c>
      <c r="N15" s="138">
        <f t="shared" si="5"/>
        <v>2527.8588</v>
      </c>
      <c r="O15" s="138">
        <f t="shared" si="5"/>
        <v>13340.1</v>
      </c>
      <c r="P15" s="138">
        <f t="shared" si="5"/>
        <v>6871.5371999999998</v>
      </c>
      <c r="Q15" s="133">
        <f t="shared" si="1"/>
        <v>112106.87040000001</v>
      </c>
    </row>
    <row r="16" spans="1:17">
      <c r="A16" s="124"/>
      <c r="B16" s="183"/>
      <c r="C16" s="130">
        <v>507</v>
      </c>
      <c r="D16" s="131" t="s">
        <v>116</v>
      </c>
      <c r="E16" s="138">
        <f>51769.1+395</f>
        <v>52164.1</v>
      </c>
      <c r="F16" s="138">
        <f>15751.24+1488</f>
        <v>17239.239999999998</v>
      </c>
      <c r="G16" s="138">
        <f>13799.48+43.25</f>
        <v>13842.73</v>
      </c>
      <c r="H16" s="138">
        <f>16801.66</f>
        <v>16801.66</v>
      </c>
      <c r="I16" s="138">
        <v>135.03</v>
      </c>
      <c r="J16" s="138">
        <v>542.5</v>
      </c>
      <c r="K16" s="138"/>
      <c r="L16" s="138">
        <v>2139.62</v>
      </c>
      <c r="M16" s="138">
        <f>37.9+300</f>
        <v>337.9</v>
      </c>
      <c r="N16" s="138">
        <f>1252.63+244.12</f>
        <v>1496.75</v>
      </c>
      <c r="O16" s="138">
        <f>57.12+501.62</f>
        <v>558.74</v>
      </c>
      <c r="P16" s="138">
        <f>3674.42+638.8</f>
        <v>4313.22</v>
      </c>
      <c r="Q16" s="133">
        <f t="shared" si="1"/>
        <v>109571.48999999999</v>
      </c>
    </row>
    <row r="17" spans="1:17">
      <c r="A17" s="124"/>
      <c r="B17" s="130"/>
      <c r="C17" s="130"/>
      <c r="D17" s="131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3">
        <f t="shared" si="1"/>
        <v>0</v>
      </c>
    </row>
    <row r="18" spans="1:17">
      <c r="A18" s="124"/>
      <c r="B18" s="130"/>
      <c r="C18" s="130">
        <v>563</v>
      </c>
      <c r="D18" s="131" t="s">
        <v>117</v>
      </c>
      <c r="E18" s="138">
        <v>1</v>
      </c>
      <c r="F18" s="138">
        <v>1</v>
      </c>
      <c r="G18" s="138">
        <v>1</v>
      </c>
      <c r="H18" s="138">
        <v>1</v>
      </c>
      <c r="I18" s="138">
        <v>1</v>
      </c>
      <c r="J18" s="138">
        <v>1</v>
      </c>
      <c r="K18" s="138">
        <v>1</v>
      </c>
      <c r="L18" s="138">
        <v>1</v>
      </c>
      <c r="M18" s="138">
        <v>1</v>
      </c>
      <c r="N18" s="138">
        <v>1</v>
      </c>
      <c r="O18" s="138">
        <v>1</v>
      </c>
      <c r="P18" s="138">
        <v>1</v>
      </c>
      <c r="Q18" s="133">
        <f t="shared" si="1"/>
        <v>12</v>
      </c>
    </row>
    <row r="19" spans="1:17">
      <c r="B19" s="130"/>
      <c r="C19" s="130">
        <v>564</v>
      </c>
      <c r="D19" s="131" t="s">
        <v>118</v>
      </c>
      <c r="E19" s="138">
        <f>E15*E18</f>
        <v>37332.088799999998</v>
      </c>
      <c r="F19" s="138">
        <f t="shared" ref="F19:P19" si="6">F15*F18</f>
        <v>17402.317199999998</v>
      </c>
      <c r="G19" s="138">
        <f t="shared" si="6"/>
        <v>7840.8743999999997</v>
      </c>
      <c r="H19" s="138">
        <f t="shared" si="6"/>
        <v>3066.1535999999996</v>
      </c>
      <c r="I19" s="138">
        <f t="shared" si="6"/>
        <v>11828.813999999998</v>
      </c>
      <c r="J19" s="138">
        <f t="shared" si="6"/>
        <v>1114.8263999999999</v>
      </c>
      <c r="K19" s="138">
        <f t="shared" si="6"/>
        <v>743.29679999999996</v>
      </c>
      <c r="L19" s="138">
        <f t="shared" si="6"/>
        <v>5736.1019999999999</v>
      </c>
      <c r="M19" s="138">
        <f t="shared" si="6"/>
        <v>4302.9012000000002</v>
      </c>
      <c r="N19" s="138">
        <f t="shared" si="6"/>
        <v>2527.8588</v>
      </c>
      <c r="O19" s="138">
        <f t="shared" si="6"/>
        <v>13340.1</v>
      </c>
      <c r="P19" s="138">
        <f t="shared" si="6"/>
        <v>6871.5371999999998</v>
      </c>
      <c r="Q19" s="133">
        <f t="shared" si="1"/>
        <v>112106.87040000001</v>
      </c>
    </row>
    <row r="20" spans="1:17">
      <c r="B20" s="130"/>
      <c r="C20" s="130">
        <v>601</v>
      </c>
      <c r="D20" s="131" t="s">
        <v>119</v>
      </c>
      <c r="E20" s="138">
        <f>IF(E9&gt;E19,E9-E19,0)</f>
        <v>0</v>
      </c>
      <c r="F20" s="138">
        <f t="shared" ref="F20:P20" si="7">IF(F9&gt;F19,F9-F19,0)</f>
        <v>29194.4424</v>
      </c>
      <c r="G20" s="138">
        <f t="shared" si="7"/>
        <v>17354.2356</v>
      </c>
      <c r="H20" s="138">
        <f t="shared" si="7"/>
        <v>0</v>
      </c>
      <c r="I20" s="138">
        <f t="shared" si="7"/>
        <v>0</v>
      </c>
      <c r="J20" s="138">
        <f t="shared" si="7"/>
        <v>0</v>
      </c>
      <c r="K20" s="138">
        <f t="shared" si="7"/>
        <v>393.08640000000003</v>
      </c>
      <c r="L20" s="138">
        <f t="shared" si="7"/>
        <v>758.04600000000028</v>
      </c>
      <c r="M20" s="138">
        <f t="shared" si="7"/>
        <v>872.85719999999947</v>
      </c>
      <c r="N20" s="138">
        <f t="shared" si="7"/>
        <v>0</v>
      </c>
      <c r="O20" s="138">
        <f t="shared" si="7"/>
        <v>7497.4139999999989</v>
      </c>
      <c r="P20" s="138">
        <f t="shared" si="7"/>
        <v>914.92799999999988</v>
      </c>
      <c r="Q20" s="133">
        <f t="shared" si="1"/>
        <v>56985.009599999998</v>
      </c>
    </row>
    <row r="21" spans="1:17">
      <c r="B21" s="130"/>
      <c r="C21" s="130">
        <v>602</v>
      </c>
      <c r="D21" s="131" t="s">
        <v>118</v>
      </c>
      <c r="E21" s="138">
        <f>IF(E9&lt;E19,E19-E9,0)</f>
        <v>9218.0400000000009</v>
      </c>
      <c r="F21" s="138">
        <f t="shared" ref="F21:P21" si="8">IF(F9&lt;F19,F19-F9,0)</f>
        <v>0</v>
      </c>
      <c r="G21" s="138">
        <f t="shared" si="8"/>
        <v>0</v>
      </c>
      <c r="H21" s="138">
        <f t="shared" si="8"/>
        <v>2569.1315999999997</v>
      </c>
      <c r="I21" s="138">
        <f t="shared" si="8"/>
        <v>6215.0795999999982</v>
      </c>
      <c r="J21" s="138">
        <f t="shared" si="8"/>
        <v>709.27919999999995</v>
      </c>
      <c r="K21" s="138">
        <f t="shared" si="8"/>
        <v>0</v>
      </c>
      <c r="L21" s="138">
        <f t="shared" si="8"/>
        <v>0</v>
      </c>
      <c r="M21" s="138">
        <f t="shared" si="8"/>
        <v>0</v>
      </c>
      <c r="N21" s="138">
        <f t="shared" si="8"/>
        <v>110.44440000000031</v>
      </c>
      <c r="O21" s="138">
        <f t="shared" si="8"/>
        <v>0</v>
      </c>
      <c r="P21" s="138">
        <f t="shared" si="8"/>
        <v>0</v>
      </c>
      <c r="Q21" s="133">
        <f t="shared" si="1"/>
        <v>18821.9748</v>
      </c>
    </row>
    <row r="22" spans="1:17">
      <c r="B22" s="130"/>
      <c r="C22" s="130"/>
      <c r="D22" s="131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3"/>
    </row>
    <row r="23" spans="1:17">
      <c r="B23" s="183" t="s">
        <v>120</v>
      </c>
      <c r="C23" s="130"/>
      <c r="D23" s="131" t="s">
        <v>121</v>
      </c>
      <c r="E23" s="138">
        <v>0</v>
      </c>
      <c r="F23" s="138">
        <f>E24</f>
        <v>9218.0400000000009</v>
      </c>
      <c r="G23" s="138">
        <f t="shared" ref="G23:P23" si="9">F24</f>
        <v>0</v>
      </c>
      <c r="H23" s="138">
        <f t="shared" si="9"/>
        <v>0</v>
      </c>
      <c r="I23" s="138">
        <f t="shared" si="9"/>
        <v>2569.1315999999997</v>
      </c>
      <c r="J23" s="138">
        <f t="shared" si="9"/>
        <v>8784.2111999999979</v>
      </c>
      <c r="K23" s="138">
        <f t="shared" si="9"/>
        <v>9493.4903999999988</v>
      </c>
      <c r="L23" s="138">
        <f t="shared" si="9"/>
        <v>9100.4039999999986</v>
      </c>
      <c r="M23" s="138">
        <f t="shared" si="9"/>
        <v>8342.3579999999984</v>
      </c>
      <c r="N23" s="138">
        <f t="shared" si="9"/>
        <v>7469.5007999999989</v>
      </c>
      <c r="O23" s="138">
        <f t="shared" si="9"/>
        <v>7579.9451999999992</v>
      </c>
      <c r="P23" s="138">
        <f t="shared" si="9"/>
        <v>82.531200000000354</v>
      </c>
      <c r="Q23" s="133"/>
    </row>
    <row r="24" spans="1:17" s="85" customFormat="1" ht="15">
      <c r="B24" s="183"/>
      <c r="C24" s="140"/>
      <c r="D24" s="135" t="s">
        <v>122</v>
      </c>
      <c r="E24" s="141">
        <f>IF(E21&gt;0,E21+E23,IF(E23-E20&lt;0,0,E23-E20))</f>
        <v>9218.0400000000009</v>
      </c>
      <c r="F24" s="141">
        <f>IF(F21&gt;0,F21+F23,IF(F23-F20&lt;0,0,F23-F20))</f>
        <v>0</v>
      </c>
      <c r="G24" s="141">
        <f t="shared" ref="G24:P24" si="10">IF(G21&gt;0,G21+G23,IF(G23-G20&lt;0,0,G23-G20))</f>
        <v>0</v>
      </c>
      <c r="H24" s="141">
        <f t="shared" si="10"/>
        <v>2569.1315999999997</v>
      </c>
      <c r="I24" s="141">
        <f t="shared" si="10"/>
        <v>8784.2111999999979</v>
      </c>
      <c r="J24" s="141">
        <f t="shared" si="10"/>
        <v>9493.4903999999988</v>
      </c>
      <c r="K24" s="141">
        <f t="shared" si="10"/>
        <v>9100.4039999999986</v>
      </c>
      <c r="L24" s="141">
        <f t="shared" si="10"/>
        <v>8342.3579999999984</v>
      </c>
      <c r="M24" s="141">
        <f t="shared" si="10"/>
        <v>7469.5007999999989</v>
      </c>
      <c r="N24" s="141">
        <f t="shared" si="10"/>
        <v>7579.9451999999992</v>
      </c>
      <c r="O24" s="141">
        <f t="shared" si="10"/>
        <v>82.531200000000354</v>
      </c>
      <c r="P24" s="141">
        <f t="shared" si="10"/>
        <v>0</v>
      </c>
      <c r="Q24" s="133"/>
    </row>
    <row r="25" spans="1:17">
      <c r="B25" s="183"/>
      <c r="C25" s="130"/>
      <c r="D25" s="131" t="s">
        <v>123</v>
      </c>
      <c r="E25" s="138">
        <f>IF(E24=0,E20-E23,0)</f>
        <v>0</v>
      </c>
      <c r="F25" s="138">
        <f>IF(F24=0,F20-F23,0)</f>
        <v>19976.402399999999</v>
      </c>
      <c r="G25" s="138">
        <f t="shared" ref="G25:P25" si="11">IF(G24=0,G20-G23,0)</f>
        <v>17354.2356</v>
      </c>
      <c r="H25" s="138">
        <f t="shared" si="11"/>
        <v>0</v>
      </c>
      <c r="I25" s="138">
        <f t="shared" si="11"/>
        <v>0</v>
      </c>
      <c r="J25" s="138">
        <f t="shared" si="11"/>
        <v>0</v>
      </c>
      <c r="K25" s="138">
        <f t="shared" si="11"/>
        <v>0</v>
      </c>
      <c r="L25" s="138">
        <f t="shared" si="11"/>
        <v>0</v>
      </c>
      <c r="M25" s="138">
        <f t="shared" si="11"/>
        <v>0</v>
      </c>
      <c r="N25" s="138">
        <f t="shared" si="11"/>
        <v>0</v>
      </c>
      <c r="O25" s="138">
        <f t="shared" si="11"/>
        <v>0</v>
      </c>
      <c r="P25" s="138">
        <f t="shared" si="11"/>
        <v>832.39679999999953</v>
      </c>
      <c r="Q25" s="133"/>
    </row>
    <row r="26" spans="1:17">
      <c r="B26" s="130"/>
      <c r="C26" s="130"/>
      <c r="D26" s="131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3"/>
    </row>
    <row r="27" spans="1:17">
      <c r="B27" s="184" t="s">
        <v>124</v>
      </c>
      <c r="C27" s="130"/>
      <c r="D27" s="131" t="s">
        <v>125</v>
      </c>
      <c r="E27" s="138">
        <v>20384.689999999999</v>
      </c>
      <c r="F27" s="138">
        <v>31449.46</v>
      </c>
      <c r="G27" s="138">
        <v>17134.14</v>
      </c>
      <c r="H27" s="138">
        <v>1851.22</v>
      </c>
      <c r="I27" s="138">
        <v>3431.87</v>
      </c>
      <c r="J27" s="138">
        <v>236.07</v>
      </c>
      <c r="K27" s="138">
        <v>1337.68</v>
      </c>
      <c r="L27" s="138">
        <v>4699.18</v>
      </c>
      <c r="M27" s="138">
        <v>3259.74</v>
      </c>
      <c r="N27" s="138">
        <v>1495.33</v>
      </c>
      <c r="O27" s="138">
        <v>4642.93</v>
      </c>
      <c r="P27" s="138">
        <v>15494.41</v>
      </c>
      <c r="Q27" s="133">
        <f t="shared" si="1"/>
        <v>105416.72</v>
      </c>
    </row>
    <row r="28" spans="1:17">
      <c r="B28" s="184"/>
      <c r="C28" s="130"/>
      <c r="D28" s="131" t="s">
        <v>121</v>
      </c>
      <c r="E28" s="138">
        <v>56340.32</v>
      </c>
      <c r="F28" s="138">
        <f>E29</f>
        <v>76725.009999999995</v>
      </c>
      <c r="G28" s="138">
        <f t="shared" ref="G28:P28" si="12">F29</f>
        <v>88198.067600000009</v>
      </c>
      <c r="H28" s="138">
        <f t="shared" si="12"/>
        <v>87977.972000000009</v>
      </c>
      <c r="I28" s="138">
        <f t="shared" si="12"/>
        <v>89829.19200000001</v>
      </c>
      <c r="J28" s="138">
        <f t="shared" si="12"/>
        <v>93261.062000000005</v>
      </c>
      <c r="K28" s="138">
        <f t="shared" si="12"/>
        <v>93497.132000000012</v>
      </c>
      <c r="L28" s="138">
        <f t="shared" si="12"/>
        <v>94834.812000000005</v>
      </c>
      <c r="M28" s="138">
        <f t="shared" si="12"/>
        <v>99533.991999999998</v>
      </c>
      <c r="N28" s="138">
        <f t="shared" si="12"/>
        <v>102793.732</v>
      </c>
      <c r="O28" s="138">
        <f t="shared" si="12"/>
        <v>104289.06200000001</v>
      </c>
      <c r="P28" s="138">
        <f t="shared" si="12"/>
        <v>108931.992</v>
      </c>
      <c r="Q28" s="133"/>
    </row>
    <row r="29" spans="1:17" s="85" customFormat="1" ht="15">
      <c r="B29" s="184"/>
      <c r="C29" s="140"/>
      <c r="D29" s="135" t="s">
        <v>122</v>
      </c>
      <c r="E29" s="141">
        <f>IF(E25=0,E27+E28,IF(E27+E28-E25&lt;0,0,E27+E28-E25))</f>
        <v>76725.009999999995</v>
      </c>
      <c r="F29" s="141">
        <f t="shared" ref="F29:P29" si="13">IF(F25=0,F27+F28,IF(F27+F28-F25&lt;0,0,F27+F28-F25))</f>
        <v>88198.067600000009</v>
      </c>
      <c r="G29" s="141">
        <f t="shared" si="13"/>
        <v>87977.972000000009</v>
      </c>
      <c r="H29" s="141">
        <f t="shared" si="13"/>
        <v>89829.19200000001</v>
      </c>
      <c r="I29" s="141">
        <f t="shared" si="13"/>
        <v>93261.062000000005</v>
      </c>
      <c r="J29" s="141">
        <f t="shared" si="13"/>
        <v>93497.132000000012</v>
      </c>
      <c r="K29" s="141">
        <f t="shared" si="13"/>
        <v>94834.812000000005</v>
      </c>
      <c r="L29" s="141">
        <f t="shared" si="13"/>
        <v>99533.991999999998</v>
      </c>
      <c r="M29" s="141">
        <f t="shared" si="13"/>
        <v>102793.732</v>
      </c>
      <c r="N29" s="141">
        <f t="shared" si="13"/>
        <v>104289.06200000001</v>
      </c>
      <c r="O29" s="141">
        <f t="shared" si="13"/>
        <v>108931.992</v>
      </c>
      <c r="P29" s="141">
        <f t="shared" si="13"/>
        <v>123594.0052</v>
      </c>
      <c r="Q29" s="133"/>
    </row>
    <row r="30" spans="1:17">
      <c r="B30" s="184"/>
      <c r="C30" s="130"/>
      <c r="D30" s="131" t="s">
        <v>126</v>
      </c>
      <c r="E30" s="138">
        <f>IF(E29=0,E25-E28-E27,0)</f>
        <v>0</v>
      </c>
      <c r="F30" s="138">
        <f t="shared" ref="F30:P30" si="14">IF(F29=0,F25-F28-F27,0)</f>
        <v>0</v>
      </c>
      <c r="G30" s="138">
        <f t="shared" si="14"/>
        <v>0</v>
      </c>
      <c r="H30" s="138">
        <f t="shared" si="14"/>
        <v>0</v>
      </c>
      <c r="I30" s="138">
        <f t="shared" si="14"/>
        <v>0</v>
      </c>
      <c r="J30" s="138">
        <f t="shared" si="14"/>
        <v>0</v>
      </c>
      <c r="K30" s="138">
        <f t="shared" si="14"/>
        <v>0</v>
      </c>
      <c r="L30" s="138">
        <f t="shared" si="14"/>
        <v>0</v>
      </c>
      <c r="M30" s="138">
        <f t="shared" si="14"/>
        <v>0</v>
      </c>
      <c r="N30" s="138">
        <f t="shared" si="14"/>
        <v>0</v>
      </c>
      <c r="O30" s="138">
        <f t="shared" si="14"/>
        <v>0</v>
      </c>
      <c r="P30" s="138">
        <f t="shared" si="14"/>
        <v>0</v>
      </c>
      <c r="Q30" s="133">
        <f t="shared" si="1"/>
        <v>0</v>
      </c>
    </row>
    <row r="31" spans="1:17">
      <c r="B31" s="130"/>
      <c r="C31" s="130"/>
      <c r="D31" s="131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3"/>
    </row>
    <row r="32" spans="1:17">
      <c r="B32" s="184" t="s">
        <v>127</v>
      </c>
      <c r="C32" s="130"/>
      <c r="D32" s="131" t="s">
        <v>128</v>
      </c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3"/>
    </row>
    <row r="33" spans="2:17">
      <c r="B33" s="184"/>
      <c r="C33" s="130">
        <v>721</v>
      </c>
      <c r="D33" s="131" t="s">
        <v>129</v>
      </c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3">
        <f t="shared" si="1"/>
        <v>0</v>
      </c>
    </row>
    <row r="34" spans="2:17">
      <c r="B34" s="184"/>
      <c r="C34" s="130">
        <v>723</v>
      </c>
      <c r="D34" s="131" t="s">
        <v>130</v>
      </c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3">
        <f t="shared" si="1"/>
        <v>0</v>
      </c>
    </row>
    <row r="35" spans="2:17">
      <c r="B35" s="184"/>
      <c r="C35" s="130">
        <v>725</v>
      </c>
      <c r="D35" s="131" t="s">
        <v>131</v>
      </c>
      <c r="E35" s="138">
        <v>3232.27</v>
      </c>
      <c r="F35" s="138">
        <v>184.42</v>
      </c>
      <c r="G35" s="138">
        <v>361.98</v>
      </c>
      <c r="H35" s="138"/>
      <c r="I35" s="138">
        <v>368.73</v>
      </c>
      <c r="J35" s="138">
        <v>3.57</v>
      </c>
      <c r="K35" s="138">
        <v>36.18</v>
      </c>
      <c r="L35" s="138">
        <v>230.4</v>
      </c>
      <c r="M35" s="138">
        <v>9.57</v>
      </c>
      <c r="N35" s="138">
        <v>306.95</v>
      </c>
      <c r="O35" s="138">
        <v>2022.02</v>
      </c>
      <c r="P35" s="138">
        <v>126.27</v>
      </c>
      <c r="Q35" s="133">
        <f t="shared" si="1"/>
        <v>6882.3599999999988</v>
      </c>
    </row>
    <row r="36" spans="2:17">
      <c r="B36" s="184"/>
      <c r="C36" s="130">
        <v>727</v>
      </c>
      <c r="D36" s="131" t="s">
        <v>132</v>
      </c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3">
        <f t="shared" si="1"/>
        <v>0</v>
      </c>
    </row>
    <row r="37" spans="2:17">
      <c r="B37" s="184"/>
      <c r="C37" s="130">
        <v>729</v>
      </c>
      <c r="D37" s="131" t="s">
        <v>133</v>
      </c>
      <c r="E37" s="138">
        <v>2924.89</v>
      </c>
      <c r="F37" s="138">
        <v>4947.32</v>
      </c>
      <c r="G37" s="138">
        <v>2812.7</v>
      </c>
      <c r="H37" s="138"/>
      <c r="I37" s="138">
        <v>299.04000000000002</v>
      </c>
      <c r="J37" s="138">
        <v>36.21</v>
      </c>
      <c r="K37" s="138">
        <v>123.1</v>
      </c>
      <c r="L37" s="138">
        <v>1329.55</v>
      </c>
      <c r="M37" s="138">
        <v>2003.82</v>
      </c>
      <c r="N37" s="138">
        <v>475.15</v>
      </c>
      <c r="O37" s="138">
        <v>2299.02</v>
      </c>
      <c r="P37" s="138">
        <v>3888.12</v>
      </c>
      <c r="Q37" s="133">
        <f t="shared" si="1"/>
        <v>21138.92</v>
      </c>
    </row>
    <row r="38" spans="2:17">
      <c r="B38" s="184"/>
      <c r="C38" s="130">
        <v>731</v>
      </c>
      <c r="D38" s="131" t="s">
        <v>134</v>
      </c>
      <c r="E38" s="138">
        <v>5130.26</v>
      </c>
      <c r="F38" s="138">
        <v>252</v>
      </c>
      <c r="G38" s="138">
        <v>252</v>
      </c>
      <c r="H38" s="138">
        <v>2712.68</v>
      </c>
      <c r="I38" s="138">
        <v>8672.57</v>
      </c>
      <c r="J38" s="138">
        <v>252</v>
      </c>
      <c r="K38" s="138">
        <v>252</v>
      </c>
      <c r="L38" s="138">
        <v>252</v>
      </c>
      <c r="M38" s="138">
        <v>252</v>
      </c>
      <c r="N38" s="138">
        <v>252</v>
      </c>
      <c r="O38" s="138">
        <v>252</v>
      </c>
      <c r="P38" s="138">
        <v>252</v>
      </c>
      <c r="Q38" s="133">
        <f t="shared" si="1"/>
        <v>18783.510000000002</v>
      </c>
    </row>
    <row r="39" spans="2:17" s="85" customFormat="1" ht="15">
      <c r="B39" s="184"/>
      <c r="C39" s="134">
        <v>799</v>
      </c>
      <c r="D39" s="139" t="s">
        <v>126</v>
      </c>
      <c r="E39" s="136">
        <f>SUM(E33:E38)</f>
        <v>11287.42</v>
      </c>
      <c r="F39" s="136">
        <f t="shared" ref="F39:P39" si="15">SUM(F33:F38)</f>
        <v>5383.74</v>
      </c>
      <c r="G39" s="136">
        <f t="shared" si="15"/>
        <v>3426.68</v>
      </c>
      <c r="H39" s="136">
        <f t="shared" si="15"/>
        <v>2712.68</v>
      </c>
      <c r="I39" s="136">
        <f t="shared" si="15"/>
        <v>9340.34</v>
      </c>
      <c r="J39" s="136">
        <f t="shared" si="15"/>
        <v>291.77999999999997</v>
      </c>
      <c r="K39" s="136">
        <f t="shared" si="15"/>
        <v>411.28</v>
      </c>
      <c r="L39" s="136">
        <f t="shared" si="15"/>
        <v>1811.95</v>
      </c>
      <c r="M39" s="136">
        <f t="shared" si="15"/>
        <v>2265.39</v>
      </c>
      <c r="N39" s="136">
        <f t="shared" si="15"/>
        <v>1034.0999999999999</v>
      </c>
      <c r="O39" s="136">
        <f t="shared" si="15"/>
        <v>4573.04</v>
      </c>
      <c r="P39" s="136">
        <f t="shared" si="15"/>
        <v>4266.3899999999994</v>
      </c>
      <c r="Q39" s="137">
        <f t="shared" si="1"/>
        <v>46804.789999999994</v>
      </c>
    </row>
    <row r="40" spans="2:17">
      <c r="B40" s="130"/>
      <c r="C40" s="130"/>
      <c r="D40" s="131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</row>
    <row r="41" spans="2:17">
      <c r="B41" s="183" t="s">
        <v>135</v>
      </c>
      <c r="C41" s="130"/>
      <c r="D41" s="131" t="s">
        <v>136</v>
      </c>
      <c r="E41" s="138">
        <f>E39</f>
        <v>11287.42</v>
      </c>
      <c r="F41" s="138">
        <f t="shared" ref="F41:P41" si="16">F39</f>
        <v>5383.74</v>
      </c>
      <c r="G41" s="138">
        <f t="shared" si="16"/>
        <v>3426.68</v>
      </c>
      <c r="H41" s="138">
        <f t="shared" si="16"/>
        <v>2712.68</v>
      </c>
      <c r="I41" s="138">
        <f t="shared" si="16"/>
        <v>9340.34</v>
      </c>
      <c r="J41" s="138">
        <f t="shared" si="16"/>
        <v>291.77999999999997</v>
      </c>
      <c r="K41" s="138">
        <f t="shared" si="16"/>
        <v>411.28</v>
      </c>
      <c r="L41" s="138">
        <f t="shared" si="16"/>
        <v>1811.95</v>
      </c>
      <c r="M41" s="138">
        <f t="shared" si="16"/>
        <v>2265.39</v>
      </c>
      <c r="N41" s="138">
        <f t="shared" si="16"/>
        <v>1034.0999999999999</v>
      </c>
      <c r="O41" s="138">
        <f t="shared" si="16"/>
        <v>4573.04</v>
      </c>
      <c r="P41" s="138">
        <f t="shared" si="16"/>
        <v>4266.3899999999994</v>
      </c>
      <c r="Q41" s="138"/>
    </row>
    <row r="42" spans="2:17">
      <c r="B42" s="183"/>
      <c r="C42" s="130"/>
      <c r="D42" s="131" t="s">
        <v>137</v>
      </c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</row>
    <row r="43" spans="2:17">
      <c r="B43" s="183"/>
      <c r="C43" s="130"/>
      <c r="D43" s="131" t="s">
        <v>138</v>
      </c>
      <c r="E43" s="138">
        <f>E41+E42</f>
        <v>11287.42</v>
      </c>
      <c r="F43" s="138">
        <f t="shared" ref="F43:P43" si="17">F41+F42</f>
        <v>5383.74</v>
      </c>
      <c r="G43" s="138">
        <f t="shared" si="17"/>
        <v>3426.68</v>
      </c>
      <c r="H43" s="138">
        <f t="shared" si="17"/>
        <v>2712.68</v>
      </c>
      <c r="I43" s="138">
        <f t="shared" si="17"/>
        <v>9340.34</v>
      </c>
      <c r="J43" s="138">
        <f t="shared" si="17"/>
        <v>291.77999999999997</v>
      </c>
      <c r="K43" s="138">
        <f t="shared" si="17"/>
        <v>411.28</v>
      </c>
      <c r="L43" s="138">
        <f t="shared" si="17"/>
        <v>1811.95</v>
      </c>
      <c r="M43" s="138">
        <f t="shared" si="17"/>
        <v>2265.39</v>
      </c>
      <c r="N43" s="138">
        <f t="shared" si="17"/>
        <v>1034.0999999999999</v>
      </c>
      <c r="O43" s="138">
        <f t="shared" si="17"/>
        <v>4573.04</v>
      </c>
      <c r="P43" s="138">
        <f t="shared" si="17"/>
        <v>4266.3899999999994</v>
      </c>
      <c r="Q43" s="138"/>
    </row>
    <row r="44" spans="2:17">
      <c r="B44" s="124"/>
      <c r="C44" s="124"/>
      <c r="D44" s="124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</row>
  </sheetData>
  <mergeCells count="6">
    <mergeCell ref="B41:B43"/>
    <mergeCell ref="B6:B10"/>
    <mergeCell ref="B14:B16"/>
    <mergeCell ref="B23:B25"/>
    <mergeCell ref="B27:B30"/>
    <mergeCell ref="B32:B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opLeftCell="A62" workbookViewId="0">
      <selection activeCell="N83" sqref="N83"/>
    </sheetView>
  </sheetViews>
  <sheetFormatPr baseColWidth="10" defaultRowHeight="14.25"/>
  <sheetData>
    <row r="1" spans="1:14" ht="27">
      <c r="A1" s="185" t="s">
        <v>67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53"/>
    </row>
    <row r="2" spans="1:14" ht="15.75">
      <c r="A2" s="186" t="s">
        <v>243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53"/>
    </row>
    <row r="3" spans="1:14" ht="15.75">
      <c r="A3" s="186" t="s">
        <v>239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53"/>
    </row>
    <row r="6" spans="1:14" ht="15" thickBot="1">
      <c r="A6" s="154" t="s">
        <v>213</v>
      </c>
      <c r="B6" s="154" t="s">
        <v>15</v>
      </c>
      <c r="C6" s="154" t="s">
        <v>16</v>
      </c>
      <c r="D6" s="154" t="s">
        <v>214</v>
      </c>
      <c r="E6" s="154" t="s">
        <v>215</v>
      </c>
      <c r="F6" s="154" t="s">
        <v>191</v>
      </c>
      <c r="G6" s="154" t="s">
        <v>216</v>
      </c>
      <c r="H6" s="154" t="s">
        <v>217</v>
      </c>
      <c r="I6" s="154" t="s">
        <v>218</v>
      </c>
      <c r="J6" s="154" t="s">
        <v>219</v>
      </c>
      <c r="K6" s="154" t="s">
        <v>220</v>
      </c>
      <c r="L6" s="154" t="s">
        <v>221</v>
      </c>
      <c r="M6" s="154" t="s">
        <v>222</v>
      </c>
      <c r="N6" s="154" t="s">
        <v>84</v>
      </c>
    </row>
    <row r="7" spans="1:14" ht="15">
      <c r="A7" s="155"/>
      <c r="B7" s="156" t="s">
        <v>39</v>
      </c>
      <c r="C7" s="156" t="s">
        <v>40</v>
      </c>
      <c r="D7" s="156"/>
      <c r="E7" s="156"/>
      <c r="F7" s="155"/>
      <c r="G7" s="156"/>
      <c r="H7" s="156"/>
      <c r="I7" s="156"/>
      <c r="J7" s="156"/>
      <c r="K7" s="156" t="s">
        <v>139</v>
      </c>
      <c r="L7" s="155"/>
      <c r="M7" s="155"/>
      <c r="N7" s="157">
        <v>0</v>
      </c>
    </row>
    <row r="8" spans="1:14" ht="15">
      <c r="A8" s="156" t="s">
        <v>146</v>
      </c>
      <c r="B8" s="156" t="s">
        <v>39</v>
      </c>
      <c r="C8" s="156"/>
      <c r="D8" s="156"/>
      <c r="E8" s="156"/>
      <c r="F8" s="156" t="s">
        <v>244</v>
      </c>
      <c r="G8" s="156" t="s">
        <v>245</v>
      </c>
      <c r="H8" s="156" t="s">
        <v>246</v>
      </c>
      <c r="I8" s="156" t="s">
        <v>247</v>
      </c>
      <c r="J8" s="156"/>
      <c r="K8" s="156" t="s">
        <v>248</v>
      </c>
      <c r="L8" s="157">
        <v>9.24</v>
      </c>
      <c r="M8" s="155"/>
      <c r="N8" s="157">
        <v>9.24</v>
      </c>
    </row>
    <row r="9" spans="1:14" ht="15">
      <c r="A9" s="156" t="s">
        <v>152</v>
      </c>
      <c r="B9" s="156" t="s">
        <v>39</v>
      </c>
      <c r="C9" s="156"/>
      <c r="D9" s="156"/>
      <c r="E9" s="156"/>
      <c r="F9" s="156" t="s">
        <v>249</v>
      </c>
      <c r="G9" s="156" t="s">
        <v>186</v>
      </c>
      <c r="H9" s="156" t="s">
        <v>250</v>
      </c>
      <c r="I9" s="156" t="s">
        <v>251</v>
      </c>
      <c r="J9" s="156"/>
      <c r="K9" s="156" t="s">
        <v>252</v>
      </c>
      <c r="L9" s="157">
        <v>69.81</v>
      </c>
      <c r="M9" s="155"/>
      <c r="N9" s="157">
        <v>79.05</v>
      </c>
    </row>
    <row r="10" spans="1:14" ht="15">
      <c r="A10" s="156" t="s">
        <v>253</v>
      </c>
      <c r="B10" s="156" t="s">
        <v>39</v>
      </c>
      <c r="C10" s="156"/>
      <c r="D10" s="156"/>
      <c r="E10" s="156"/>
      <c r="F10" s="156" t="s">
        <v>254</v>
      </c>
      <c r="G10" s="156" t="s">
        <v>255</v>
      </c>
      <c r="H10" s="156" t="s">
        <v>256</v>
      </c>
      <c r="I10" s="156" t="s">
        <v>257</v>
      </c>
      <c r="J10" s="156"/>
      <c r="K10" s="156" t="s">
        <v>258</v>
      </c>
      <c r="L10" s="157">
        <v>7.42</v>
      </c>
      <c r="M10" s="155"/>
      <c r="N10" s="157">
        <v>86.47</v>
      </c>
    </row>
    <row r="11" spans="1:14" ht="15">
      <c r="A11" s="156" t="s">
        <v>253</v>
      </c>
      <c r="B11" s="156" t="s">
        <v>39</v>
      </c>
      <c r="C11" s="156"/>
      <c r="D11" s="156"/>
      <c r="E11" s="156"/>
      <c r="F11" s="156" t="s">
        <v>259</v>
      </c>
      <c r="G11" s="156" t="s">
        <v>260</v>
      </c>
      <c r="H11" s="156" t="s">
        <v>256</v>
      </c>
      <c r="I11" s="156" t="s">
        <v>257</v>
      </c>
      <c r="J11" s="156"/>
      <c r="K11" s="156" t="s">
        <v>261</v>
      </c>
      <c r="L11" s="157">
        <v>2.0499999999999998</v>
      </c>
      <c r="M11" s="155"/>
      <c r="N11" s="157">
        <v>88.52</v>
      </c>
    </row>
    <row r="12" spans="1:14" ht="15">
      <c r="A12" s="156" t="s">
        <v>262</v>
      </c>
      <c r="B12" s="156" t="s">
        <v>39</v>
      </c>
      <c r="C12" s="156"/>
      <c r="D12" s="156"/>
      <c r="E12" s="156"/>
      <c r="F12" s="156" t="s">
        <v>263</v>
      </c>
      <c r="G12" s="156" t="s">
        <v>264</v>
      </c>
      <c r="H12" s="156" t="s">
        <v>250</v>
      </c>
      <c r="I12" s="156" t="s">
        <v>251</v>
      </c>
      <c r="J12" s="156"/>
      <c r="K12" s="156" t="s">
        <v>265</v>
      </c>
      <c r="L12" s="157">
        <v>16.5</v>
      </c>
      <c r="M12" s="155"/>
      <c r="N12" s="157">
        <v>105.02</v>
      </c>
    </row>
    <row r="13" spans="1:14" ht="15">
      <c r="A13" s="156" t="s">
        <v>155</v>
      </c>
      <c r="B13" s="156" t="s">
        <v>39</v>
      </c>
      <c r="C13" s="156"/>
      <c r="D13" s="156"/>
      <c r="E13" s="156"/>
      <c r="F13" s="156" t="s">
        <v>266</v>
      </c>
      <c r="G13" s="156" t="s">
        <v>188</v>
      </c>
      <c r="H13" s="156" t="s">
        <v>250</v>
      </c>
      <c r="I13" s="156" t="s">
        <v>251</v>
      </c>
      <c r="J13" s="156"/>
      <c r="K13" s="156" t="s">
        <v>267</v>
      </c>
      <c r="L13" s="157">
        <v>6</v>
      </c>
      <c r="M13" s="155"/>
      <c r="N13" s="157">
        <v>111.02</v>
      </c>
    </row>
    <row r="14" spans="1:14" ht="15">
      <c r="A14" s="156" t="s">
        <v>155</v>
      </c>
      <c r="B14" s="156" t="s">
        <v>39</v>
      </c>
      <c r="C14" s="156"/>
      <c r="D14" s="156"/>
      <c r="E14" s="156"/>
      <c r="F14" s="156" t="s">
        <v>268</v>
      </c>
      <c r="G14" s="156" t="s">
        <v>269</v>
      </c>
      <c r="H14" s="156" t="s">
        <v>250</v>
      </c>
      <c r="I14" s="156" t="s">
        <v>251</v>
      </c>
      <c r="J14" s="156"/>
      <c r="K14" s="156" t="s">
        <v>270</v>
      </c>
      <c r="L14" s="157">
        <v>2127.48</v>
      </c>
      <c r="M14" s="155"/>
      <c r="N14" s="157">
        <v>2238.5</v>
      </c>
    </row>
    <row r="15" spans="1:14" ht="15">
      <c r="A15" s="156" t="s">
        <v>159</v>
      </c>
      <c r="B15" s="156" t="s">
        <v>39</v>
      </c>
      <c r="C15" s="156"/>
      <c r="D15" s="156"/>
      <c r="E15" s="156"/>
      <c r="F15" s="156" t="s">
        <v>271</v>
      </c>
      <c r="G15" s="156" t="s">
        <v>272</v>
      </c>
      <c r="H15" s="156" t="s">
        <v>256</v>
      </c>
      <c r="I15" s="156" t="s">
        <v>257</v>
      </c>
      <c r="J15" s="156"/>
      <c r="K15" s="156" t="s">
        <v>273</v>
      </c>
      <c r="L15" s="157">
        <v>43.75</v>
      </c>
      <c r="M15" s="155"/>
      <c r="N15" s="157">
        <v>2282.25</v>
      </c>
    </row>
    <row r="16" spans="1:14" ht="15">
      <c r="A16" s="156" t="s">
        <v>159</v>
      </c>
      <c r="B16" s="156" t="s">
        <v>39</v>
      </c>
      <c r="C16" s="156"/>
      <c r="D16" s="156"/>
      <c r="E16" s="156"/>
      <c r="F16" s="156" t="s">
        <v>274</v>
      </c>
      <c r="G16" s="156" t="s">
        <v>275</v>
      </c>
      <c r="H16" s="156" t="s">
        <v>256</v>
      </c>
      <c r="I16" s="156" t="s">
        <v>257</v>
      </c>
      <c r="J16" s="156"/>
      <c r="K16" s="156" t="s">
        <v>276</v>
      </c>
      <c r="L16" s="157">
        <v>32.64</v>
      </c>
      <c r="M16" s="155"/>
      <c r="N16" s="157">
        <v>2314.89</v>
      </c>
    </row>
    <row r="17" spans="1:14" ht="15">
      <c r="A17" s="156" t="s">
        <v>161</v>
      </c>
      <c r="B17" s="156" t="s">
        <v>39</v>
      </c>
      <c r="C17" s="156"/>
      <c r="D17" s="156"/>
      <c r="E17" s="156"/>
      <c r="F17" s="156" t="s">
        <v>277</v>
      </c>
      <c r="G17" s="156" t="s">
        <v>278</v>
      </c>
      <c r="H17" s="156" t="s">
        <v>250</v>
      </c>
      <c r="I17" s="156" t="s">
        <v>251</v>
      </c>
      <c r="J17" s="156"/>
      <c r="K17" s="156" t="s">
        <v>279</v>
      </c>
      <c r="L17" s="157">
        <v>1591.7</v>
      </c>
      <c r="M17" s="155"/>
      <c r="N17" s="157">
        <v>3906.59</v>
      </c>
    </row>
    <row r="18" spans="1:14" ht="15">
      <c r="A18" s="156" t="s">
        <v>202</v>
      </c>
      <c r="B18" s="156" t="s">
        <v>39</v>
      </c>
      <c r="C18" s="156"/>
      <c r="D18" s="156"/>
      <c r="E18" s="156"/>
      <c r="F18" s="156" t="s">
        <v>280</v>
      </c>
      <c r="G18" s="156" t="s">
        <v>281</v>
      </c>
      <c r="H18" s="156" t="s">
        <v>256</v>
      </c>
      <c r="I18" s="156" t="s">
        <v>257</v>
      </c>
      <c r="J18" s="156"/>
      <c r="K18" s="156" t="s">
        <v>282</v>
      </c>
      <c r="L18" s="157">
        <v>19.32</v>
      </c>
      <c r="M18" s="155"/>
      <c r="N18" s="157">
        <v>3925.91</v>
      </c>
    </row>
    <row r="19" spans="1:14" ht="15">
      <c r="A19" s="156" t="s">
        <v>164</v>
      </c>
      <c r="B19" s="156" t="s">
        <v>39</v>
      </c>
      <c r="C19" s="156"/>
      <c r="D19" s="156"/>
      <c r="E19" s="156"/>
      <c r="F19" s="156" t="s">
        <v>283</v>
      </c>
      <c r="G19" s="156" t="s">
        <v>284</v>
      </c>
      <c r="H19" s="156" t="s">
        <v>250</v>
      </c>
      <c r="I19" s="156" t="s">
        <v>251</v>
      </c>
      <c r="J19" s="156"/>
      <c r="K19" s="156" t="s">
        <v>285</v>
      </c>
      <c r="L19" s="157">
        <v>1063.74</v>
      </c>
      <c r="M19" s="155"/>
      <c r="N19" s="157">
        <v>4989.6499999999996</v>
      </c>
    </row>
    <row r="20" spans="1:14" ht="15">
      <c r="A20" s="156" t="s">
        <v>166</v>
      </c>
      <c r="B20" s="156" t="s">
        <v>39</v>
      </c>
      <c r="C20" s="156"/>
      <c r="D20" s="156"/>
      <c r="E20" s="156"/>
      <c r="F20" s="156" t="s">
        <v>286</v>
      </c>
      <c r="G20" s="156" t="s">
        <v>287</v>
      </c>
      <c r="H20" s="156" t="s">
        <v>250</v>
      </c>
      <c r="I20" s="156" t="s">
        <v>251</v>
      </c>
      <c r="J20" s="156"/>
      <c r="K20" s="156" t="s">
        <v>288</v>
      </c>
      <c r="L20" s="157">
        <v>270.32</v>
      </c>
      <c r="M20" s="155"/>
      <c r="N20" s="157">
        <v>5259.97</v>
      </c>
    </row>
    <row r="21" spans="1:14" ht="15">
      <c r="A21" s="156" t="s">
        <v>166</v>
      </c>
      <c r="B21" s="156" t="s">
        <v>39</v>
      </c>
      <c r="C21" s="156"/>
      <c r="D21" s="156"/>
      <c r="E21" s="156"/>
      <c r="F21" s="156" t="s">
        <v>289</v>
      </c>
      <c r="G21" s="156" t="s">
        <v>290</v>
      </c>
      <c r="H21" s="156" t="s">
        <v>250</v>
      </c>
      <c r="I21" s="156" t="s">
        <v>251</v>
      </c>
      <c r="J21" s="156"/>
      <c r="K21" s="156" t="s">
        <v>291</v>
      </c>
      <c r="L21" s="157">
        <v>246.95</v>
      </c>
      <c r="M21" s="155"/>
      <c r="N21" s="157">
        <v>5506.92</v>
      </c>
    </row>
    <row r="22" spans="1:14" ht="15">
      <c r="A22" s="156" t="s">
        <v>167</v>
      </c>
      <c r="B22" s="156" t="s">
        <v>39</v>
      </c>
      <c r="C22" s="156"/>
      <c r="D22" s="156"/>
      <c r="E22" s="156"/>
      <c r="F22" s="156" t="s">
        <v>292</v>
      </c>
      <c r="G22" s="156" t="s">
        <v>293</v>
      </c>
      <c r="H22" s="156" t="s">
        <v>250</v>
      </c>
      <c r="I22" s="156" t="s">
        <v>251</v>
      </c>
      <c r="J22" s="156"/>
      <c r="K22" s="156" t="s">
        <v>294</v>
      </c>
      <c r="L22" s="157">
        <v>29.7</v>
      </c>
      <c r="M22" s="155"/>
      <c r="N22" s="157">
        <v>5536.62</v>
      </c>
    </row>
    <row r="23" spans="1:14" ht="15">
      <c r="A23" s="156" t="s">
        <v>172</v>
      </c>
      <c r="B23" s="156" t="s">
        <v>39</v>
      </c>
      <c r="C23" s="156"/>
      <c r="D23" s="156"/>
      <c r="E23" s="156"/>
      <c r="F23" s="156" t="s">
        <v>295</v>
      </c>
      <c r="G23" s="156" t="s">
        <v>296</v>
      </c>
      <c r="H23" s="156" t="s">
        <v>256</v>
      </c>
      <c r="I23" s="156" t="s">
        <v>257</v>
      </c>
      <c r="J23" s="156"/>
      <c r="K23" s="156" t="s">
        <v>297</v>
      </c>
      <c r="L23" s="157">
        <v>3.49</v>
      </c>
      <c r="M23" s="155"/>
      <c r="N23" s="157">
        <v>5540.11</v>
      </c>
    </row>
    <row r="24" spans="1:14" ht="15">
      <c r="A24" s="156" t="s">
        <v>175</v>
      </c>
      <c r="B24" s="156" t="s">
        <v>39</v>
      </c>
      <c r="C24" s="156"/>
      <c r="D24" s="156"/>
      <c r="E24" s="156"/>
      <c r="F24" s="156" t="s">
        <v>298</v>
      </c>
      <c r="G24" s="156" t="s">
        <v>299</v>
      </c>
      <c r="H24" s="156" t="s">
        <v>250</v>
      </c>
      <c r="I24" s="156" t="s">
        <v>251</v>
      </c>
      <c r="J24" s="156"/>
      <c r="K24" s="156" t="s">
        <v>300</v>
      </c>
      <c r="L24" s="157">
        <v>1063.74</v>
      </c>
      <c r="M24" s="155"/>
      <c r="N24" s="157">
        <v>6603.85</v>
      </c>
    </row>
    <row r="25" spans="1:14" ht="15">
      <c r="A25" s="156" t="s">
        <v>175</v>
      </c>
      <c r="B25" s="156" t="s">
        <v>39</v>
      </c>
      <c r="C25" s="156"/>
      <c r="D25" s="156"/>
      <c r="E25" s="156"/>
      <c r="F25" s="156" t="s">
        <v>301</v>
      </c>
      <c r="G25" s="156" t="s">
        <v>302</v>
      </c>
      <c r="H25" s="156" t="s">
        <v>303</v>
      </c>
      <c r="I25" s="156" t="s">
        <v>304</v>
      </c>
      <c r="J25" s="156"/>
      <c r="K25" s="156" t="s">
        <v>305</v>
      </c>
      <c r="L25" s="157">
        <v>0.6</v>
      </c>
      <c r="M25" s="155"/>
      <c r="N25" s="157">
        <v>6604.45</v>
      </c>
    </row>
    <row r="26" spans="1:14" ht="15">
      <c r="A26" s="156" t="s">
        <v>176</v>
      </c>
      <c r="B26" s="156" t="s">
        <v>39</v>
      </c>
      <c r="C26" s="156"/>
      <c r="D26" s="156"/>
      <c r="E26" s="156"/>
      <c r="F26" s="156" t="s">
        <v>306</v>
      </c>
      <c r="G26" s="156" t="s">
        <v>147</v>
      </c>
      <c r="H26" s="156" t="s">
        <v>256</v>
      </c>
      <c r="I26" s="156" t="s">
        <v>257</v>
      </c>
      <c r="J26" s="156"/>
      <c r="K26" s="156" t="s">
        <v>307</v>
      </c>
      <c r="L26" s="157">
        <v>112.63</v>
      </c>
      <c r="M26" s="155"/>
      <c r="N26" s="157">
        <v>6717.08</v>
      </c>
    </row>
    <row r="27" spans="1:14" ht="15">
      <c r="A27" s="156" t="s">
        <v>176</v>
      </c>
      <c r="B27" s="156" t="s">
        <v>39</v>
      </c>
      <c r="C27" s="156"/>
      <c r="D27" s="156"/>
      <c r="E27" s="156"/>
      <c r="F27" s="156" t="s">
        <v>308</v>
      </c>
      <c r="G27" s="156" t="s">
        <v>309</v>
      </c>
      <c r="H27" s="156" t="s">
        <v>256</v>
      </c>
      <c r="I27" s="156" t="s">
        <v>257</v>
      </c>
      <c r="J27" s="156"/>
      <c r="K27" s="156" t="s">
        <v>310</v>
      </c>
      <c r="L27" s="157">
        <v>1.85</v>
      </c>
      <c r="M27" s="155"/>
      <c r="N27" s="157">
        <v>6718.93</v>
      </c>
    </row>
    <row r="28" spans="1:14" ht="15">
      <c r="A28" s="156" t="s">
        <v>176</v>
      </c>
      <c r="B28" s="156" t="s">
        <v>39</v>
      </c>
      <c r="C28" s="156"/>
      <c r="D28" s="156"/>
      <c r="E28" s="156"/>
      <c r="F28" s="156" t="s">
        <v>311</v>
      </c>
      <c r="G28" s="156" t="s">
        <v>312</v>
      </c>
      <c r="H28" s="156" t="s">
        <v>256</v>
      </c>
      <c r="I28" s="156" t="s">
        <v>257</v>
      </c>
      <c r="J28" s="156"/>
      <c r="K28" s="156" t="s">
        <v>313</v>
      </c>
      <c r="L28" s="157">
        <v>13.38</v>
      </c>
      <c r="M28" s="155"/>
      <c r="N28" s="157">
        <v>6732.31</v>
      </c>
    </row>
    <row r="29" spans="1:14" ht="15">
      <c r="A29" s="156" t="s">
        <v>180</v>
      </c>
      <c r="B29" s="156" t="s">
        <v>39</v>
      </c>
      <c r="C29" s="156"/>
      <c r="D29" s="156"/>
      <c r="E29" s="156"/>
      <c r="F29" s="156" t="s">
        <v>314</v>
      </c>
      <c r="G29" s="156" t="s">
        <v>150</v>
      </c>
      <c r="H29" s="156" t="s">
        <v>303</v>
      </c>
      <c r="I29" s="156" t="s">
        <v>304</v>
      </c>
      <c r="J29" s="156"/>
      <c r="K29" s="156" t="s">
        <v>315</v>
      </c>
      <c r="L29" s="157">
        <v>22.69</v>
      </c>
      <c r="M29" s="155"/>
      <c r="N29" s="157">
        <v>6755</v>
      </c>
    </row>
    <row r="30" spans="1:14" ht="15">
      <c r="A30" s="156" t="s">
        <v>212</v>
      </c>
      <c r="B30" s="156" t="s">
        <v>39</v>
      </c>
      <c r="C30" s="156"/>
      <c r="D30" s="156"/>
      <c r="E30" s="156"/>
      <c r="F30" s="156" t="s">
        <v>316</v>
      </c>
      <c r="G30" s="156" t="s">
        <v>317</v>
      </c>
      <c r="H30" s="156" t="s">
        <v>256</v>
      </c>
      <c r="I30" s="156" t="s">
        <v>257</v>
      </c>
      <c r="J30" s="156"/>
      <c r="K30" s="156" t="s">
        <v>318</v>
      </c>
      <c r="L30" s="157">
        <v>2.58</v>
      </c>
      <c r="M30" s="155"/>
      <c r="N30" s="157">
        <v>6757.58</v>
      </c>
    </row>
    <row r="31" spans="1:14" ht="15">
      <c r="A31" s="156" t="s">
        <v>212</v>
      </c>
      <c r="B31" s="156" t="s">
        <v>39</v>
      </c>
      <c r="C31" s="156"/>
      <c r="D31" s="156"/>
      <c r="E31" s="156"/>
      <c r="F31" s="156" t="s">
        <v>319</v>
      </c>
      <c r="G31" s="156" t="s">
        <v>320</v>
      </c>
      <c r="H31" s="156" t="s">
        <v>256</v>
      </c>
      <c r="I31" s="156" t="s">
        <v>257</v>
      </c>
      <c r="J31" s="156"/>
      <c r="K31" s="156" t="s">
        <v>321</v>
      </c>
      <c r="L31" s="157">
        <v>11</v>
      </c>
      <c r="M31" s="155"/>
      <c r="N31" s="157">
        <v>6768.58</v>
      </c>
    </row>
    <row r="32" spans="1:14" ht="15">
      <c r="A32" s="156" t="s">
        <v>212</v>
      </c>
      <c r="B32" s="156" t="s">
        <v>39</v>
      </c>
      <c r="C32" s="156"/>
      <c r="D32" s="156"/>
      <c r="E32" s="156"/>
      <c r="F32" s="156" t="s">
        <v>322</v>
      </c>
      <c r="G32" s="156" t="s">
        <v>154</v>
      </c>
      <c r="H32" s="156" t="s">
        <v>256</v>
      </c>
      <c r="I32" s="156" t="s">
        <v>257</v>
      </c>
      <c r="J32" s="156"/>
      <c r="K32" s="156" t="s">
        <v>323</v>
      </c>
      <c r="L32" s="157">
        <v>65.5</v>
      </c>
      <c r="M32" s="155"/>
      <c r="N32" s="157">
        <v>6834.08</v>
      </c>
    </row>
    <row r="33" spans="1:14" ht="15">
      <c r="A33" s="156" t="s">
        <v>212</v>
      </c>
      <c r="B33" s="156" t="s">
        <v>39</v>
      </c>
      <c r="C33" s="156"/>
      <c r="D33" s="156"/>
      <c r="E33" s="156"/>
      <c r="F33" s="156" t="s">
        <v>324</v>
      </c>
      <c r="G33" s="156" t="s">
        <v>325</v>
      </c>
      <c r="H33" s="156" t="s">
        <v>256</v>
      </c>
      <c r="I33" s="156" t="s">
        <v>257</v>
      </c>
      <c r="J33" s="156"/>
      <c r="K33" s="156" t="s">
        <v>326</v>
      </c>
      <c r="L33" s="157">
        <v>86.7</v>
      </c>
      <c r="M33" s="155"/>
      <c r="N33" s="157">
        <v>6920.78</v>
      </c>
    </row>
    <row r="34" spans="1:14" ht="15">
      <c r="A34" s="156" t="s">
        <v>212</v>
      </c>
      <c r="B34" s="156" t="s">
        <v>39</v>
      </c>
      <c r="C34" s="156"/>
      <c r="D34" s="156"/>
      <c r="E34" s="156"/>
      <c r="F34" s="156" t="s">
        <v>327</v>
      </c>
      <c r="G34" s="156" t="s">
        <v>328</v>
      </c>
      <c r="H34" s="156" t="s">
        <v>256</v>
      </c>
      <c r="I34" s="156" t="s">
        <v>257</v>
      </c>
      <c r="J34" s="156"/>
      <c r="K34" s="156" t="s">
        <v>329</v>
      </c>
      <c r="L34" s="157">
        <v>20.98</v>
      </c>
      <c r="M34" s="155"/>
      <c r="N34" s="157">
        <v>6941.76</v>
      </c>
    </row>
    <row r="35" spans="1:14" ht="15">
      <c r="A35" s="156" t="s">
        <v>330</v>
      </c>
      <c r="B35" s="156" t="s">
        <v>39</v>
      </c>
      <c r="C35" s="156"/>
      <c r="D35" s="156"/>
      <c r="E35" s="156"/>
      <c r="F35" s="156" t="s">
        <v>331</v>
      </c>
      <c r="G35" s="156" t="s">
        <v>332</v>
      </c>
      <c r="H35" s="156" t="s">
        <v>303</v>
      </c>
      <c r="I35" s="156" t="s">
        <v>304</v>
      </c>
      <c r="J35" s="156"/>
      <c r="K35" s="156" t="s">
        <v>333</v>
      </c>
      <c r="L35" s="157">
        <v>2.0099999999999998</v>
      </c>
      <c r="M35" s="155"/>
      <c r="N35" s="157">
        <v>6943.77</v>
      </c>
    </row>
    <row r="36" spans="1:14" ht="15">
      <c r="A36" s="156" t="s">
        <v>330</v>
      </c>
      <c r="B36" s="156" t="s">
        <v>39</v>
      </c>
      <c r="C36" s="156"/>
      <c r="D36" s="156"/>
      <c r="E36" s="156"/>
      <c r="F36" s="156" t="s">
        <v>334</v>
      </c>
      <c r="G36" s="156" t="s">
        <v>335</v>
      </c>
      <c r="H36" s="156" t="s">
        <v>303</v>
      </c>
      <c r="I36" s="156" t="s">
        <v>304</v>
      </c>
      <c r="J36" s="156"/>
      <c r="K36" s="156" t="s">
        <v>336</v>
      </c>
      <c r="L36" s="157">
        <v>12.2</v>
      </c>
      <c r="M36" s="155"/>
      <c r="N36" s="157">
        <v>6955.97</v>
      </c>
    </row>
    <row r="37" spans="1:14" ht="15">
      <c r="A37" s="156" t="s">
        <v>330</v>
      </c>
      <c r="B37" s="156" t="s">
        <v>39</v>
      </c>
      <c r="C37" s="156"/>
      <c r="D37" s="156"/>
      <c r="E37" s="156"/>
      <c r="F37" s="156" t="s">
        <v>337</v>
      </c>
      <c r="G37" s="156" t="s">
        <v>338</v>
      </c>
      <c r="H37" s="156" t="s">
        <v>303</v>
      </c>
      <c r="I37" s="156" t="s">
        <v>304</v>
      </c>
      <c r="J37" s="156"/>
      <c r="K37" s="156" t="s">
        <v>339</v>
      </c>
      <c r="L37" s="157">
        <v>2.68</v>
      </c>
      <c r="M37" s="155"/>
      <c r="N37" s="157">
        <v>6958.65</v>
      </c>
    </row>
    <row r="38" spans="1:14" ht="15">
      <c r="A38" s="156" t="s">
        <v>330</v>
      </c>
      <c r="B38" s="156" t="s">
        <v>39</v>
      </c>
      <c r="C38" s="156"/>
      <c r="D38" s="156"/>
      <c r="E38" s="156"/>
      <c r="F38" s="156" t="s">
        <v>340</v>
      </c>
      <c r="G38" s="156" t="s">
        <v>341</v>
      </c>
      <c r="H38" s="156" t="s">
        <v>250</v>
      </c>
      <c r="I38" s="156" t="s">
        <v>251</v>
      </c>
      <c r="J38" s="156"/>
      <c r="K38" s="156" t="s">
        <v>342</v>
      </c>
      <c r="L38" s="157">
        <v>386.42</v>
      </c>
      <c r="M38" s="155"/>
      <c r="N38" s="157">
        <v>7345.07</v>
      </c>
    </row>
    <row r="39" spans="1:14" ht="15">
      <c r="A39" s="156" t="s">
        <v>343</v>
      </c>
      <c r="B39" s="156" t="s">
        <v>39</v>
      </c>
      <c r="C39" s="156"/>
      <c r="D39" s="156"/>
      <c r="E39" s="156"/>
      <c r="F39" s="156" t="s">
        <v>344</v>
      </c>
      <c r="G39" s="156" t="s">
        <v>345</v>
      </c>
      <c r="H39" s="156" t="s">
        <v>250</v>
      </c>
      <c r="I39" s="156" t="s">
        <v>251</v>
      </c>
      <c r="J39" s="156"/>
      <c r="K39" s="156" t="s">
        <v>346</v>
      </c>
      <c r="L39" s="157">
        <v>56.98</v>
      </c>
      <c r="M39" s="155"/>
      <c r="N39" s="157">
        <v>7402.05</v>
      </c>
    </row>
    <row r="40" spans="1:14" ht="15">
      <c r="A40" s="156" t="s">
        <v>347</v>
      </c>
      <c r="B40" s="156" t="s">
        <v>39</v>
      </c>
      <c r="C40" s="156"/>
      <c r="D40" s="156"/>
      <c r="E40" s="156"/>
      <c r="F40" s="156" t="s">
        <v>348</v>
      </c>
      <c r="G40" s="156" t="s">
        <v>349</v>
      </c>
      <c r="H40" s="156" t="s">
        <v>250</v>
      </c>
      <c r="I40" s="156" t="s">
        <v>251</v>
      </c>
      <c r="J40" s="156"/>
      <c r="K40" s="156" t="s">
        <v>350</v>
      </c>
      <c r="L40" s="157">
        <v>31.96</v>
      </c>
      <c r="M40" s="155"/>
      <c r="N40" s="157">
        <v>7434.01</v>
      </c>
    </row>
    <row r="41" spans="1:14" ht="15">
      <c r="A41" s="156" t="s">
        <v>347</v>
      </c>
      <c r="B41" s="156" t="s">
        <v>39</v>
      </c>
      <c r="C41" s="156"/>
      <c r="D41" s="156"/>
      <c r="E41" s="156"/>
      <c r="F41" s="156" t="s">
        <v>351</v>
      </c>
      <c r="G41" s="156" t="s">
        <v>352</v>
      </c>
      <c r="H41" s="156" t="s">
        <v>250</v>
      </c>
      <c r="I41" s="156" t="s">
        <v>251</v>
      </c>
      <c r="J41" s="156"/>
      <c r="K41" s="156" t="s">
        <v>353</v>
      </c>
      <c r="L41" s="157">
        <v>184.15</v>
      </c>
      <c r="M41" s="155"/>
      <c r="N41" s="157">
        <v>7618.16</v>
      </c>
    </row>
    <row r="42" spans="1:14" ht="15">
      <c r="A42" s="156" t="s">
        <v>184</v>
      </c>
      <c r="B42" s="156" t="s">
        <v>39</v>
      </c>
      <c r="C42" s="156"/>
      <c r="D42" s="156"/>
      <c r="E42" s="156"/>
      <c r="F42" s="156" t="s">
        <v>354</v>
      </c>
      <c r="G42" s="156" t="s">
        <v>355</v>
      </c>
      <c r="H42" s="156" t="s">
        <v>250</v>
      </c>
      <c r="I42" s="156" t="s">
        <v>251</v>
      </c>
      <c r="J42" s="156"/>
      <c r="K42" s="156" t="s">
        <v>356</v>
      </c>
      <c r="L42" s="157">
        <v>22.52</v>
      </c>
      <c r="M42" s="155"/>
      <c r="N42" s="157">
        <v>7640.68</v>
      </c>
    </row>
    <row r="43" spans="1:14" ht="15">
      <c r="A43" s="156" t="s">
        <v>184</v>
      </c>
      <c r="B43" s="156" t="s">
        <v>39</v>
      </c>
      <c r="C43" s="156"/>
      <c r="D43" s="156"/>
      <c r="E43" s="156"/>
      <c r="F43" s="156" t="s">
        <v>357</v>
      </c>
      <c r="G43" s="156" t="s">
        <v>358</v>
      </c>
      <c r="H43" s="156" t="s">
        <v>303</v>
      </c>
      <c r="I43" s="156" t="s">
        <v>304</v>
      </c>
      <c r="J43" s="156"/>
      <c r="K43" s="156" t="s">
        <v>359</v>
      </c>
      <c r="L43" s="157">
        <v>4.95</v>
      </c>
      <c r="M43" s="155"/>
      <c r="N43" s="157">
        <v>7645.63</v>
      </c>
    </row>
    <row r="44" spans="1:14" ht="15">
      <c r="A44" s="156" t="s">
        <v>360</v>
      </c>
      <c r="B44" s="156" t="s">
        <v>39</v>
      </c>
      <c r="C44" s="156"/>
      <c r="D44" s="156"/>
      <c r="E44" s="156"/>
      <c r="F44" s="156" t="s">
        <v>361</v>
      </c>
      <c r="G44" s="156" t="s">
        <v>362</v>
      </c>
      <c r="H44" s="156" t="s">
        <v>303</v>
      </c>
      <c r="I44" s="156" t="s">
        <v>304</v>
      </c>
      <c r="J44" s="156"/>
      <c r="K44" s="156" t="s">
        <v>363</v>
      </c>
      <c r="L44" s="157">
        <v>112.96</v>
      </c>
      <c r="M44" s="155"/>
      <c r="N44" s="157">
        <v>7758.59</v>
      </c>
    </row>
    <row r="45" spans="1:14" ht="15">
      <c r="A45" s="156" t="s">
        <v>364</v>
      </c>
      <c r="B45" s="156" t="s">
        <v>39</v>
      </c>
      <c r="C45" s="156"/>
      <c r="D45" s="156"/>
      <c r="E45" s="156"/>
      <c r="F45" s="156" t="s">
        <v>365</v>
      </c>
      <c r="G45" s="156" t="s">
        <v>366</v>
      </c>
      <c r="H45" s="156" t="s">
        <v>250</v>
      </c>
      <c r="I45" s="156" t="s">
        <v>251</v>
      </c>
      <c r="J45" s="156"/>
      <c r="K45" s="156" t="s">
        <v>367</v>
      </c>
      <c r="L45" s="157">
        <v>54.86</v>
      </c>
      <c r="M45" s="155"/>
      <c r="N45" s="157">
        <v>7813.45</v>
      </c>
    </row>
    <row r="46" spans="1:14" ht="15">
      <c r="A46" s="156" t="s">
        <v>364</v>
      </c>
      <c r="B46" s="156" t="s">
        <v>39</v>
      </c>
      <c r="C46" s="156"/>
      <c r="D46" s="156"/>
      <c r="E46" s="156"/>
      <c r="F46" s="156" t="s">
        <v>368</v>
      </c>
      <c r="G46" s="156" t="s">
        <v>369</v>
      </c>
      <c r="H46" s="156" t="s">
        <v>250</v>
      </c>
      <c r="I46" s="156" t="s">
        <v>251</v>
      </c>
      <c r="J46" s="156"/>
      <c r="K46" s="156" t="s">
        <v>370</v>
      </c>
      <c r="L46" s="157">
        <v>42.26</v>
      </c>
      <c r="M46" s="155"/>
      <c r="N46" s="157">
        <v>7855.71</v>
      </c>
    </row>
    <row r="47" spans="1:14" ht="15">
      <c r="A47" s="156" t="s">
        <v>189</v>
      </c>
      <c r="B47" s="156" t="s">
        <v>39</v>
      </c>
      <c r="C47" s="156"/>
      <c r="D47" s="156"/>
      <c r="E47" s="156"/>
      <c r="F47" s="156" t="s">
        <v>371</v>
      </c>
      <c r="G47" s="156" t="s">
        <v>372</v>
      </c>
      <c r="H47" s="156" t="s">
        <v>256</v>
      </c>
      <c r="I47" s="156" t="s">
        <v>257</v>
      </c>
      <c r="J47" s="156"/>
      <c r="K47" s="156" t="s">
        <v>373</v>
      </c>
      <c r="L47" s="157">
        <v>9.15</v>
      </c>
      <c r="M47" s="155"/>
      <c r="N47" s="157">
        <v>7864.86</v>
      </c>
    </row>
    <row r="48" spans="1:14" ht="15">
      <c r="A48" s="156" t="s">
        <v>189</v>
      </c>
      <c r="B48" s="156" t="s">
        <v>39</v>
      </c>
      <c r="C48" s="156"/>
      <c r="D48" s="156"/>
      <c r="E48" s="156"/>
      <c r="F48" s="156" t="s">
        <v>374</v>
      </c>
      <c r="G48" s="156" t="s">
        <v>201</v>
      </c>
      <c r="H48" s="156" t="s">
        <v>256</v>
      </c>
      <c r="I48" s="156" t="s">
        <v>257</v>
      </c>
      <c r="J48" s="156"/>
      <c r="K48" s="156" t="s">
        <v>375</v>
      </c>
      <c r="L48" s="157">
        <v>15.51</v>
      </c>
      <c r="M48" s="155"/>
      <c r="N48" s="157">
        <v>7880.37</v>
      </c>
    </row>
    <row r="49" spans="1:14" ht="15">
      <c r="A49" s="156" t="s">
        <v>189</v>
      </c>
      <c r="B49" s="156" t="s">
        <v>39</v>
      </c>
      <c r="C49" s="156"/>
      <c r="D49" s="156"/>
      <c r="E49" s="156"/>
      <c r="F49" s="156" t="s">
        <v>376</v>
      </c>
      <c r="G49" s="156" t="s">
        <v>170</v>
      </c>
      <c r="H49" s="156" t="s">
        <v>256</v>
      </c>
      <c r="I49" s="156" t="s">
        <v>257</v>
      </c>
      <c r="J49" s="156"/>
      <c r="K49" s="156" t="s">
        <v>377</v>
      </c>
      <c r="L49" s="157">
        <v>17.5</v>
      </c>
      <c r="M49" s="155"/>
      <c r="N49" s="157">
        <v>7897.87</v>
      </c>
    </row>
    <row r="50" spans="1:14" ht="15">
      <c r="A50" s="156" t="s">
        <v>189</v>
      </c>
      <c r="B50" s="156" t="s">
        <v>39</v>
      </c>
      <c r="C50" s="156"/>
      <c r="D50" s="156"/>
      <c r="E50" s="156"/>
      <c r="F50" s="156" t="s">
        <v>378</v>
      </c>
      <c r="G50" s="156" t="s">
        <v>379</v>
      </c>
      <c r="H50" s="156" t="s">
        <v>256</v>
      </c>
      <c r="I50" s="156" t="s">
        <v>257</v>
      </c>
      <c r="J50" s="156"/>
      <c r="K50" s="156" t="s">
        <v>380</v>
      </c>
      <c r="L50" s="157">
        <v>37.03</v>
      </c>
      <c r="M50" s="155"/>
      <c r="N50" s="157">
        <v>7934.9</v>
      </c>
    </row>
    <row r="51" spans="1:14" ht="15">
      <c r="A51" s="156" t="s">
        <v>190</v>
      </c>
      <c r="B51" s="156" t="s">
        <v>39</v>
      </c>
      <c r="C51" s="156"/>
      <c r="D51" s="156"/>
      <c r="E51" s="156"/>
      <c r="F51" s="156" t="s">
        <v>381</v>
      </c>
      <c r="G51" s="156" t="s">
        <v>143</v>
      </c>
      <c r="H51" s="156" t="s">
        <v>256</v>
      </c>
      <c r="I51" s="156" t="s">
        <v>257</v>
      </c>
      <c r="J51" s="156"/>
      <c r="K51" s="156" t="s">
        <v>382</v>
      </c>
      <c r="L51" s="157">
        <v>21.58</v>
      </c>
      <c r="M51" s="155"/>
      <c r="N51" s="157">
        <v>7956.48</v>
      </c>
    </row>
    <row r="52" spans="1:14" ht="15">
      <c r="A52" s="156" t="s">
        <v>190</v>
      </c>
      <c r="B52" s="156" t="s">
        <v>39</v>
      </c>
      <c r="C52" s="156"/>
      <c r="D52" s="156"/>
      <c r="E52" s="156"/>
      <c r="F52" s="156" t="s">
        <v>383</v>
      </c>
      <c r="G52" s="156" t="s">
        <v>148</v>
      </c>
      <c r="H52" s="156" t="s">
        <v>256</v>
      </c>
      <c r="I52" s="156" t="s">
        <v>257</v>
      </c>
      <c r="J52" s="156"/>
      <c r="K52" s="156" t="s">
        <v>384</v>
      </c>
      <c r="L52" s="157">
        <v>10.32</v>
      </c>
      <c r="M52" s="155"/>
      <c r="N52" s="157">
        <v>7966.8</v>
      </c>
    </row>
    <row r="53" spans="1:14" ht="15">
      <c r="A53" s="156" t="s">
        <v>190</v>
      </c>
      <c r="B53" s="156" t="s">
        <v>39</v>
      </c>
      <c r="C53" s="156"/>
      <c r="D53" s="156"/>
      <c r="E53" s="156"/>
      <c r="F53" s="156" t="s">
        <v>385</v>
      </c>
      <c r="G53" s="156" t="s">
        <v>174</v>
      </c>
      <c r="H53" s="156" t="s">
        <v>256</v>
      </c>
      <c r="I53" s="156" t="s">
        <v>257</v>
      </c>
      <c r="J53" s="156"/>
      <c r="K53" s="156" t="s">
        <v>386</v>
      </c>
      <c r="L53" s="157">
        <v>9.1199999999999992</v>
      </c>
      <c r="M53" s="155"/>
      <c r="N53" s="157">
        <v>7975.92</v>
      </c>
    </row>
    <row r="54" spans="1:14" ht="15">
      <c r="A54" s="156" t="s">
        <v>190</v>
      </c>
      <c r="B54" s="156" t="s">
        <v>39</v>
      </c>
      <c r="C54" s="156"/>
      <c r="D54" s="156"/>
      <c r="E54" s="156"/>
      <c r="F54" s="156" t="s">
        <v>387</v>
      </c>
      <c r="G54" s="156" t="s">
        <v>142</v>
      </c>
      <c r="H54" s="156" t="s">
        <v>303</v>
      </c>
      <c r="I54" s="156" t="s">
        <v>304</v>
      </c>
      <c r="J54" s="156"/>
      <c r="K54" s="156" t="s">
        <v>388</v>
      </c>
      <c r="L54" s="157">
        <v>87.56</v>
      </c>
      <c r="M54" s="155"/>
      <c r="N54" s="157">
        <v>8063.48</v>
      </c>
    </row>
    <row r="55" spans="1:14" ht="15">
      <c r="A55" s="156" t="s">
        <v>389</v>
      </c>
      <c r="B55" s="156" t="s">
        <v>39</v>
      </c>
      <c r="C55" s="156"/>
      <c r="D55" s="156"/>
      <c r="E55" s="156"/>
      <c r="F55" s="156" t="s">
        <v>390</v>
      </c>
      <c r="G55" s="156" t="s">
        <v>195</v>
      </c>
      <c r="H55" s="156" t="s">
        <v>303</v>
      </c>
      <c r="I55" s="156" t="s">
        <v>304</v>
      </c>
      <c r="J55" s="156"/>
      <c r="K55" s="156" t="s">
        <v>391</v>
      </c>
      <c r="L55" s="157">
        <v>24.4</v>
      </c>
      <c r="M55" s="155"/>
      <c r="N55" s="157">
        <v>8087.88</v>
      </c>
    </row>
    <row r="56" spans="1:14" ht="15">
      <c r="A56" s="156" t="s">
        <v>389</v>
      </c>
      <c r="B56" s="156" t="s">
        <v>39</v>
      </c>
      <c r="C56" s="156"/>
      <c r="D56" s="156"/>
      <c r="E56" s="156"/>
      <c r="F56" s="156" t="s">
        <v>392</v>
      </c>
      <c r="G56" s="156" t="s">
        <v>209</v>
      </c>
      <c r="H56" s="156" t="s">
        <v>393</v>
      </c>
      <c r="I56" s="156" t="s">
        <v>394</v>
      </c>
      <c r="J56" s="156"/>
      <c r="K56" s="156" t="s">
        <v>395</v>
      </c>
      <c r="L56" s="157">
        <v>169.69</v>
      </c>
      <c r="M56" s="155"/>
      <c r="N56" s="157">
        <v>8257.57</v>
      </c>
    </row>
    <row r="57" spans="1:14" ht="15">
      <c r="A57" s="156" t="s">
        <v>396</v>
      </c>
      <c r="B57" s="156" t="s">
        <v>39</v>
      </c>
      <c r="C57" s="156"/>
      <c r="D57" s="156"/>
      <c r="E57" s="156"/>
      <c r="F57" s="156" t="s">
        <v>397</v>
      </c>
      <c r="G57" s="156" t="s">
        <v>204</v>
      </c>
      <c r="H57" s="156" t="s">
        <v>393</v>
      </c>
      <c r="I57" s="156" t="s">
        <v>394</v>
      </c>
      <c r="J57" s="156"/>
      <c r="K57" s="156" t="s">
        <v>398</v>
      </c>
      <c r="L57" s="157">
        <v>168.44</v>
      </c>
      <c r="M57" s="155"/>
      <c r="N57" s="157">
        <v>8426.01</v>
      </c>
    </row>
    <row r="58" spans="1:14" ht="15">
      <c r="A58" s="166" t="s">
        <v>614</v>
      </c>
      <c r="B58" s="166" t="s">
        <v>39</v>
      </c>
      <c r="C58" s="166"/>
      <c r="D58" s="166"/>
      <c r="E58" s="166"/>
      <c r="F58" s="166" t="s">
        <v>615</v>
      </c>
      <c r="G58" s="166" t="s">
        <v>169</v>
      </c>
      <c r="H58" s="166" t="s">
        <v>393</v>
      </c>
      <c r="I58" s="166" t="s">
        <v>394</v>
      </c>
      <c r="J58" s="166"/>
      <c r="K58" s="166" t="s">
        <v>616</v>
      </c>
      <c r="L58" s="167">
        <v>33.340000000000003</v>
      </c>
      <c r="M58" s="165"/>
      <c r="N58" s="167">
        <v>8459.35</v>
      </c>
    </row>
    <row r="59" spans="1:14" ht="15">
      <c r="A59" s="166" t="s">
        <v>223</v>
      </c>
      <c r="B59" s="166" t="s">
        <v>39</v>
      </c>
      <c r="C59" s="166"/>
      <c r="D59" s="166"/>
      <c r="E59" s="166"/>
      <c r="F59" s="166" t="s">
        <v>617</v>
      </c>
      <c r="G59" s="166" t="s">
        <v>618</v>
      </c>
      <c r="H59" s="166" t="s">
        <v>256</v>
      </c>
      <c r="I59" s="166" t="s">
        <v>257</v>
      </c>
      <c r="J59" s="166"/>
      <c r="K59" s="166" t="s">
        <v>619</v>
      </c>
      <c r="L59" s="167">
        <v>22.26</v>
      </c>
      <c r="M59" s="165"/>
      <c r="N59" s="167">
        <v>8481.61</v>
      </c>
    </row>
    <row r="60" spans="1:14" ht="15">
      <c r="A60" s="166" t="s">
        <v>223</v>
      </c>
      <c r="B60" s="166" t="s">
        <v>39</v>
      </c>
      <c r="C60" s="166"/>
      <c r="D60" s="166"/>
      <c r="E60" s="166"/>
      <c r="F60" s="166" t="s">
        <v>620</v>
      </c>
      <c r="G60" s="166" t="s">
        <v>199</v>
      </c>
      <c r="H60" s="166" t="s">
        <v>256</v>
      </c>
      <c r="I60" s="166" t="s">
        <v>257</v>
      </c>
      <c r="J60" s="166"/>
      <c r="K60" s="166" t="s">
        <v>621</v>
      </c>
      <c r="L60" s="167">
        <v>45.85</v>
      </c>
      <c r="M60" s="165"/>
      <c r="N60" s="167">
        <v>8527.4599999999991</v>
      </c>
    </row>
    <row r="61" spans="1:14" ht="15">
      <c r="A61" s="166" t="s">
        <v>223</v>
      </c>
      <c r="B61" s="166" t="s">
        <v>39</v>
      </c>
      <c r="C61" s="166"/>
      <c r="D61" s="166"/>
      <c r="E61" s="166"/>
      <c r="F61" s="166" t="s">
        <v>622</v>
      </c>
      <c r="G61" s="166" t="s">
        <v>178</v>
      </c>
      <c r="H61" s="166" t="s">
        <v>256</v>
      </c>
      <c r="I61" s="166" t="s">
        <v>257</v>
      </c>
      <c r="J61" s="166"/>
      <c r="K61" s="166" t="s">
        <v>623</v>
      </c>
      <c r="L61" s="167">
        <v>2.0099999999999998</v>
      </c>
      <c r="M61" s="165"/>
      <c r="N61" s="167">
        <v>8529.4699999999993</v>
      </c>
    </row>
    <row r="62" spans="1:14" ht="15">
      <c r="A62" s="166" t="s">
        <v>223</v>
      </c>
      <c r="B62" s="166" t="s">
        <v>39</v>
      </c>
      <c r="C62" s="166"/>
      <c r="D62" s="166"/>
      <c r="E62" s="166"/>
      <c r="F62" s="166" t="s">
        <v>624</v>
      </c>
      <c r="G62" s="166" t="s">
        <v>168</v>
      </c>
      <c r="H62" s="166" t="s">
        <v>256</v>
      </c>
      <c r="I62" s="166" t="s">
        <v>257</v>
      </c>
      <c r="J62" s="166"/>
      <c r="K62" s="166" t="s">
        <v>625</v>
      </c>
      <c r="L62" s="167">
        <v>22.35</v>
      </c>
      <c r="M62" s="165"/>
      <c r="N62" s="167">
        <v>8551.82</v>
      </c>
    </row>
    <row r="63" spans="1:14" ht="15">
      <c r="A63" s="166" t="s">
        <v>224</v>
      </c>
      <c r="B63" s="166" t="s">
        <v>39</v>
      </c>
      <c r="C63" s="166"/>
      <c r="D63" s="166"/>
      <c r="E63" s="166"/>
      <c r="F63" s="166" t="s">
        <v>626</v>
      </c>
      <c r="G63" s="166" t="s">
        <v>200</v>
      </c>
      <c r="H63" s="166" t="s">
        <v>250</v>
      </c>
      <c r="I63" s="166" t="s">
        <v>251</v>
      </c>
      <c r="J63" s="166"/>
      <c r="K63" s="166" t="s">
        <v>627</v>
      </c>
      <c r="L63" s="167">
        <v>12.61</v>
      </c>
      <c r="M63" s="165"/>
      <c r="N63" s="167">
        <v>8564.43</v>
      </c>
    </row>
    <row r="64" spans="1:14" ht="15">
      <c r="A64" s="166" t="s">
        <v>628</v>
      </c>
      <c r="B64" s="166" t="s">
        <v>39</v>
      </c>
      <c r="C64" s="166"/>
      <c r="D64" s="166"/>
      <c r="E64" s="166"/>
      <c r="F64" s="166" t="s">
        <v>629</v>
      </c>
      <c r="G64" s="166" t="s">
        <v>630</v>
      </c>
      <c r="H64" s="166" t="s">
        <v>250</v>
      </c>
      <c r="I64" s="166" t="s">
        <v>251</v>
      </c>
      <c r="J64" s="166"/>
      <c r="K64" s="166" t="s">
        <v>631</v>
      </c>
      <c r="L64" s="167">
        <v>340.05</v>
      </c>
      <c r="M64" s="165"/>
      <c r="N64" s="167">
        <v>8904.48</v>
      </c>
    </row>
    <row r="65" spans="1:14" ht="15">
      <c r="A65" s="166" t="s">
        <v>632</v>
      </c>
      <c r="B65" s="166" t="s">
        <v>39</v>
      </c>
      <c r="C65" s="166"/>
      <c r="D65" s="166"/>
      <c r="E65" s="166"/>
      <c r="F65" s="166" t="s">
        <v>633</v>
      </c>
      <c r="G65" s="166" t="s">
        <v>183</v>
      </c>
      <c r="H65" s="166" t="s">
        <v>250</v>
      </c>
      <c r="I65" s="166" t="s">
        <v>251</v>
      </c>
      <c r="J65" s="166"/>
      <c r="K65" s="166" t="s">
        <v>634</v>
      </c>
      <c r="L65" s="167">
        <v>35.61</v>
      </c>
      <c r="M65" s="165"/>
      <c r="N65" s="167">
        <v>8940.09</v>
      </c>
    </row>
    <row r="66" spans="1:14" ht="15">
      <c r="A66" s="166" t="s">
        <v>635</v>
      </c>
      <c r="B66" s="166" t="s">
        <v>39</v>
      </c>
      <c r="C66" s="166"/>
      <c r="D66" s="166"/>
      <c r="E66" s="166"/>
      <c r="F66" s="166" t="s">
        <v>636</v>
      </c>
      <c r="G66" s="166" t="s">
        <v>637</v>
      </c>
      <c r="H66" s="166" t="s">
        <v>256</v>
      </c>
      <c r="I66" s="166" t="s">
        <v>257</v>
      </c>
      <c r="J66" s="166"/>
      <c r="K66" s="166" t="s">
        <v>638</v>
      </c>
      <c r="L66" s="167">
        <v>26.58</v>
      </c>
      <c r="M66" s="165"/>
      <c r="N66" s="167">
        <v>8966.67</v>
      </c>
    </row>
    <row r="67" spans="1:14" ht="15">
      <c r="A67" s="166" t="s">
        <v>635</v>
      </c>
      <c r="B67" s="166" t="s">
        <v>39</v>
      </c>
      <c r="C67" s="166"/>
      <c r="D67" s="166"/>
      <c r="E67" s="166"/>
      <c r="F67" s="166" t="s">
        <v>639</v>
      </c>
      <c r="G67" s="166" t="s">
        <v>640</v>
      </c>
      <c r="H67" s="166" t="s">
        <v>256</v>
      </c>
      <c r="I67" s="166" t="s">
        <v>257</v>
      </c>
      <c r="J67" s="166"/>
      <c r="K67" s="166" t="s">
        <v>641</v>
      </c>
      <c r="L67" s="167">
        <v>22.03</v>
      </c>
      <c r="M67" s="165"/>
      <c r="N67" s="167">
        <v>8988.7000000000007</v>
      </c>
    </row>
    <row r="68" spans="1:14" ht="15">
      <c r="A68" s="166" t="s">
        <v>635</v>
      </c>
      <c r="B68" s="166" t="s">
        <v>39</v>
      </c>
      <c r="C68" s="166"/>
      <c r="D68" s="166"/>
      <c r="E68" s="166"/>
      <c r="F68" s="166" t="s">
        <v>642</v>
      </c>
      <c r="G68" s="166" t="s">
        <v>643</v>
      </c>
      <c r="H68" s="166" t="s">
        <v>256</v>
      </c>
      <c r="I68" s="166" t="s">
        <v>257</v>
      </c>
      <c r="J68" s="166"/>
      <c r="K68" s="166" t="s">
        <v>644</v>
      </c>
      <c r="L68" s="167">
        <v>4.2699999999999996</v>
      </c>
      <c r="M68" s="165"/>
      <c r="N68" s="167">
        <v>8992.9699999999993</v>
      </c>
    </row>
    <row r="69" spans="1:14" ht="15">
      <c r="A69" s="166" t="s">
        <v>635</v>
      </c>
      <c r="B69" s="166" t="s">
        <v>39</v>
      </c>
      <c r="C69" s="166"/>
      <c r="D69" s="166"/>
      <c r="E69" s="166"/>
      <c r="F69" s="166" t="s">
        <v>645</v>
      </c>
      <c r="G69" s="166" t="s">
        <v>144</v>
      </c>
      <c r="H69" s="166" t="s">
        <v>250</v>
      </c>
      <c r="I69" s="166" t="s">
        <v>251</v>
      </c>
      <c r="J69" s="166"/>
      <c r="K69" s="166" t="s">
        <v>646</v>
      </c>
      <c r="L69" s="167">
        <v>53.47</v>
      </c>
      <c r="M69" s="165"/>
      <c r="N69" s="167">
        <v>9046.44</v>
      </c>
    </row>
    <row r="70" spans="1:14" ht="15">
      <c r="A70" s="166" t="s">
        <v>647</v>
      </c>
      <c r="B70" s="166" t="s">
        <v>39</v>
      </c>
      <c r="C70" s="166"/>
      <c r="D70" s="166"/>
      <c r="E70" s="166"/>
      <c r="F70" s="166" t="s">
        <v>648</v>
      </c>
      <c r="G70" s="166" t="s">
        <v>649</v>
      </c>
      <c r="H70" s="166" t="s">
        <v>250</v>
      </c>
      <c r="I70" s="166" t="s">
        <v>251</v>
      </c>
      <c r="J70" s="166"/>
      <c r="K70" s="166" t="s">
        <v>650</v>
      </c>
      <c r="L70" s="167">
        <v>43.7</v>
      </c>
      <c r="M70" s="165"/>
      <c r="N70" s="167">
        <v>9090.14</v>
      </c>
    </row>
    <row r="71" spans="1:14" ht="15">
      <c r="A71" s="166" t="s">
        <v>647</v>
      </c>
      <c r="B71" s="166" t="s">
        <v>39</v>
      </c>
      <c r="C71" s="166"/>
      <c r="D71" s="166"/>
      <c r="E71" s="166"/>
      <c r="F71" s="166" t="s">
        <v>651</v>
      </c>
      <c r="G71" s="166" t="s">
        <v>652</v>
      </c>
      <c r="H71" s="166" t="s">
        <v>250</v>
      </c>
      <c r="I71" s="166" t="s">
        <v>251</v>
      </c>
      <c r="J71" s="166"/>
      <c r="K71" s="166" t="s">
        <v>653</v>
      </c>
      <c r="L71" s="167">
        <v>12.21</v>
      </c>
      <c r="M71" s="165"/>
      <c r="N71" s="167">
        <v>9102.35</v>
      </c>
    </row>
    <row r="72" spans="1:14" ht="15">
      <c r="A72" s="166" t="s">
        <v>654</v>
      </c>
      <c r="B72" s="166" t="s">
        <v>39</v>
      </c>
      <c r="C72" s="166"/>
      <c r="D72" s="166"/>
      <c r="E72" s="166"/>
      <c r="F72" s="166" t="s">
        <v>655</v>
      </c>
      <c r="G72" s="166" t="s">
        <v>656</v>
      </c>
      <c r="H72" s="166" t="s">
        <v>250</v>
      </c>
      <c r="I72" s="166" t="s">
        <v>251</v>
      </c>
      <c r="J72" s="166"/>
      <c r="K72" s="166" t="s">
        <v>657</v>
      </c>
      <c r="L72" s="167">
        <v>45.77</v>
      </c>
      <c r="M72" s="165"/>
      <c r="N72" s="167">
        <v>9148.1200000000008</v>
      </c>
    </row>
    <row r="73" spans="1:14" ht="15">
      <c r="A73" s="166" t="s">
        <v>228</v>
      </c>
      <c r="B73" s="166" t="s">
        <v>39</v>
      </c>
      <c r="C73" s="166"/>
      <c r="D73" s="166"/>
      <c r="E73" s="166"/>
      <c r="F73" s="166" t="s">
        <v>658</v>
      </c>
      <c r="G73" s="166" t="s">
        <v>659</v>
      </c>
      <c r="H73" s="166" t="s">
        <v>660</v>
      </c>
      <c r="I73" s="166" t="s">
        <v>661</v>
      </c>
      <c r="J73" s="166"/>
      <c r="K73" s="166" t="s">
        <v>662</v>
      </c>
      <c r="L73" s="167">
        <v>391</v>
      </c>
      <c r="M73" s="165"/>
      <c r="N73" s="167">
        <v>9539.1200000000008</v>
      </c>
    </row>
    <row r="74" spans="1:14" ht="15">
      <c r="A74" s="166" t="s">
        <v>233</v>
      </c>
      <c r="B74" s="166" t="s">
        <v>39</v>
      </c>
      <c r="C74" s="166"/>
      <c r="D74" s="166"/>
      <c r="E74" s="166"/>
      <c r="F74" s="166" t="s">
        <v>663</v>
      </c>
      <c r="G74" s="166" t="s">
        <v>664</v>
      </c>
      <c r="H74" s="166" t="s">
        <v>250</v>
      </c>
      <c r="I74" s="166" t="s">
        <v>251</v>
      </c>
      <c r="J74" s="166"/>
      <c r="K74" s="166" t="s">
        <v>665</v>
      </c>
      <c r="L74" s="167">
        <v>12.01</v>
      </c>
      <c r="M74" s="165"/>
      <c r="N74" s="167">
        <v>9551.1299999999992</v>
      </c>
    </row>
    <row r="75" spans="1:14" ht="15">
      <c r="A75" s="166" t="s">
        <v>233</v>
      </c>
      <c r="B75" s="166" t="s">
        <v>39</v>
      </c>
      <c r="C75" s="166"/>
      <c r="D75" s="166"/>
      <c r="E75" s="166"/>
      <c r="F75" s="166" t="s">
        <v>666</v>
      </c>
      <c r="G75" s="166" t="s">
        <v>667</v>
      </c>
      <c r="H75" s="166" t="s">
        <v>250</v>
      </c>
      <c r="I75" s="166" t="s">
        <v>251</v>
      </c>
      <c r="J75" s="166"/>
      <c r="K75" s="166" t="s">
        <v>668</v>
      </c>
      <c r="L75" s="167">
        <v>71.42</v>
      </c>
      <c r="M75" s="165"/>
      <c r="N75" s="167">
        <v>9622.5499999999993</v>
      </c>
    </row>
    <row r="76" spans="1:14" ht="15">
      <c r="A76" s="166" t="s">
        <v>669</v>
      </c>
      <c r="B76" s="166" t="s">
        <v>39</v>
      </c>
      <c r="C76" s="166"/>
      <c r="D76" s="166"/>
      <c r="E76" s="166"/>
      <c r="F76" s="166" t="s">
        <v>670</v>
      </c>
      <c r="G76" s="166" t="s">
        <v>671</v>
      </c>
      <c r="H76" s="166" t="s">
        <v>250</v>
      </c>
      <c r="I76" s="166" t="s">
        <v>251</v>
      </c>
      <c r="J76" s="166"/>
      <c r="K76" s="166" t="s">
        <v>672</v>
      </c>
      <c r="L76" s="167">
        <v>21.33</v>
      </c>
      <c r="M76" s="165"/>
      <c r="N76" s="167">
        <v>9643.8799999999992</v>
      </c>
    </row>
    <row r="77" spans="1:14" ht="15">
      <c r="A77" s="166" t="s">
        <v>669</v>
      </c>
      <c r="B77" s="166" t="s">
        <v>39</v>
      </c>
      <c r="C77" s="166"/>
      <c r="D77" s="166"/>
      <c r="E77" s="166"/>
      <c r="F77" s="166" t="s">
        <v>673</v>
      </c>
      <c r="G77" s="166" t="s">
        <v>674</v>
      </c>
      <c r="H77" s="166" t="s">
        <v>250</v>
      </c>
      <c r="I77" s="166" t="s">
        <v>251</v>
      </c>
      <c r="J77" s="166"/>
      <c r="K77" s="166" t="s">
        <v>675</v>
      </c>
      <c r="L77" s="167">
        <v>21.75</v>
      </c>
      <c r="M77" s="165"/>
      <c r="N77" s="167">
        <v>9665.6299999999992</v>
      </c>
    </row>
    <row r="78" spans="1:14" ht="15">
      <c r="A78" s="166" t="s">
        <v>234</v>
      </c>
      <c r="B78" s="166" t="s">
        <v>39</v>
      </c>
      <c r="C78" s="166"/>
      <c r="D78" s="166"/>
      <c r="E78" s="166"/>
      <c r="F78" s="166" t="s">
        <v>676</v>
      </c>
      <c r="G78" s="166" t="s">
        <v>677</v>
      </c>
      <c r="H78" s="166" t="s">
        <v>250</v>
      </c>
      <c r="I78" s="166" t="s">
        <v>251</v>
      </c>
      <c r="J78" s="166"/>
      <c r="K78" s="166" t="s">
        <v>678</v>
      </c>
      <c r="L78" s="167">
        <v>8.16</v>
      </c>
      <c r="M78" s="165"/>
      <c r="N78" s="167">
        <v>9673.7900000000009</v>
      </c>
    </row>
    <row r="79" spans="1:14" ht="15">
      <c r="A79" s="166" t="s">
        <v>234</v>
      </c>
      <c r="B79" s="166" t="s">
        <v>39</v>
      </c>
      <c r="C79" s="166"/>
      <c r="D79" s="166"/>
      <c r="E79" s="166"/>
      <c r="F79" s="166" t="s">
        <v>679</v>
      </c>
      <c r="G79" s="166" t="s">
        <v>680</v>
      </c>
      <c r="H79" s="166" t="s">
        <v>250</v>
      </c>
      <c r="I79" s="166" t="s">
        <v>251</v>
      </c>
      <c r="J79" s="166"/>
      <c r="K79" s="166" t="s">
        <v>681</v>
      </c>
      <c r="L79" s="167">
        <v>34.65</v>
      </c>
      <c r="M79" s="165"/>
      <c r="N79" s="167">
        <v>9708.44</v>
      </c>
    </row>
    <row r="80" spans="1:14" ht="15">
      <c r="A80" s="166" t="s">
        <v>682</v>
      </c>
      <c r="B80" s="166" t="s">
        <v>39</v>
      </c>
      <c r="C80" s="166"/>
      <c r="D80" s="166"/>
      <c r="E80" s="166"/>
      <c r="F80" s="166" t="s">
        <v>683</v>
      </c>
      <c r="G80" s="166" t="s">
        <v>684</v>
      </c>
      <c r="H80" s="166" t="s">
        <v>250</v>
      </c>
      <c r="I80" s="166" t="s">
        <v>251</v>
      </c>
      <c r="J80" s="166"/>
      <c r="K80" s="166" t="s">
        <v>685</v>
      </c>
      <c r="L80" s="167">
        <v>3.85</v>
      </c>
      <c r="M80" s="165"/>
      <c r="N80" s="167">
        <v>9712.2900000000009</v>
      </c>
    </row>
    <row r="81" spans="1:14" ht="15">
      <c r="A81" s="166" t="s">
        <v>237</v>
      </c>
      <c r="B81" s="166" t="s">
        <v>39</v>
      </c>
      <c r="C81" s="166"/>
      <c r="D81" s="166"/>
      <c r="E81" s="166"/>
      <c r="F81" s="166" t="s">
        <v>686</v>
      </c>
      <c r="G81" s="166" t="s">
        <v>687</v>
      </c>
      <c r="H81" s="166" t="s">
        <v>250</v>
      </c>
      <c r="I81" s="166" t="s">
        <v>251</v>
      </c>
      <c r="J81" s="166"/>
      <c r="K81" s="166" t="s">
        <v>688</v>
      </c>
      <c r="L81" s="167">
        <v>6.74</v>
      </c>
      <c r="M81" s="165"/>
      <c r="N81" s="167">
        <v>9719.0300000000007</v>
      </c>
    </row>
    <row r="82" spans="1:14" ht="15">
      <c r="A82" s="166" t="s">
        <v>238</v>
      </c>
      <c r="B82" s="166" t="s">
        <v>39</v>
      </c>
      <c r="C82" s="166"/>
      <c r="D82" s="166"/>
      <c r="E82" s="166"/>
      <c r="F82" s="166" t="s">
        <v>689</v>
      </c>
      <c r="G82" s="166" t="s">
        <v>690</v>
      </c>
      <c r="H82" s="166" t="s">
        <v>250</v>
      </c>
      <c r="I82" s="166" t="s">
        <v>251</v>
      </c>
      <c r="J82" s="166"/>
      <c r="K82" s="166" t="s">
        <v>691</v>
      </c>
      <c r="L82" s="167">
        <v>74</v>
      </c>
      <c r="M82" s="165"/>
      <c r="N82" s="167">
        <v>9793.0300000000007</v>
      </c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A39" workbookViewId="0">
      <selection activeCell="N59" sqref="N59"/>
    </sheetView>
  </sheetViews>
  <sheetFormatPr baseColWidth="10" defaultRowHeight="14.25"/>
  <sheetData>
    <row r="1" spans="1:14" ht="27">
      <c r="A1" s="185" t="s">
        <v>67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51"/>
    </row>
    <row r="2" spans="1:14" ht="15.75">
      <c r="A2" s="186" t="s">
        <v>243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51"/>
    </row>
    <row r="3" spans="1:14" ht="15.75">
      <c r="A3" s="186" t="s">
        <v>239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51"/>
    </row>
    <row r="6" spans="1:14" ht="15" thickBot="1">
      <c r="A6" s="152" t="s">
        <v>213</v>
      </c>
      <c r="B6" s="152" t="s">
        <v>15</v>
      </c>
      <c r="C6" s="152" t="s">
        <v>16</v>
      </c>
      <c r="D6" s="152" t="s">
        <v>214</v>
      </c>
      <c r="E6" s="152" t="s">
        <v>215</v>
      </c>
      <c r="F6" s="152" t="s">
        <v>191</v>
      </c>
      <c r="G6" s="152" t="s">
        <v>216</v>
      </c>
      <c r="H6" s="152" t="s">
        <v>217</v>
      </c>
      <c r="I6" s="152" t="s">
        <v>218</v>
      </c>
      <c r="J6" s="152" t="s">
        <v>219</v>
      </c>
      <c r="K6" s="152" t="s">
        <v>220</v>
      </c>
      <c r="L6" s="152" t="s">
        <v>221</v>
      </c>
      <c r="M6" s="152" t="s">
        <v>222</v>
      </c>
      <c r="N6" s="152" t="s">
        <v>84</v>
      </c>
    </row>
    <row r="7" spans="1:14" ht="15">
      <c r="A7" s="158"/>
      <c r="B7" s="159" t="s">
        <v>42</v>
      </c>
      <c r="C7" s="159" t="s">
        <v>193</v>
      </c>
      <c r="D7" s="159"/>
      <c r="E7" s="159"/>
      <c r="F7" s="158"/>
      <c r="G7" s="159"/>
      <c r="H7" s="159"/>
      <c r="I7" s="159"/>
      <c r="J7" s="159"/>
      <c r="K7" s="159" t="s">
        <v>139</v>
      </c>
      <c r="L7" s="158"/>
      <c r="M7" s="158"/>
      <c r="N7" s="160">
        <v>0</v>
      </c>
    </row>
    <row r="8" spans="1:14" ht="15">
      <c r="A8" s="159" t="s">
        <v>140</v>
      </c>
      <c r="B8" s="159" t="s">
        <v>42</v>
      </c>
      <c r="C8" s="159"/>
      <c r="D8" s="159"/>
      <c r="E8" s="159"/>
      <c r="F8" s="159" t="s">
        <v>399</v>
      </c>
      <c r="G8" s="159" t="s">
        <v>400</v>
      </c>
      <c r="H8" s="159" t="s">
        <v>401</v>
      </c>
      <c r="I8" s="159" t="s">
        <v>402</v>
      </c>
      <c r="J8" s="159"/>
      <c r="K8" s="159" t="s">
        <v>403</v>
      </c>
      <c r="L8" s="160">
        <v>29.13</v>
      </c>
      <c r="M8" s="158"/>
      <c r="N8" s="160">
        <v>29.13</v>
      </c>
    </row>
    <row r="9" spans="1:14" ht="15">
      <c r="A9" s="159" t="s">
        <v>140</v>
      </c>
      <c r="B9" s="159" t="s">
        <v>42</v>
      </c>
      <c r="C9" s="159"/>
      <c r="D9" s="159"/>
      <c r="E9" s="159"/>
      <c r="F9" s="159" t="s">
        <v>404</v>
      </c>
      <c r="G9" s="159" t="s">
        <v>405</v>
      </c>
      <c r="H9" s="159" t="s">
        <v>406</v>
      </c>
      <c r="I9" s="159" t="s">
        <v>407</v>
      </c>
      <c r="J9" s="159"/>
      <c r="K9" s="159" t="s">
        <v>408</v>
      </c>
      <c r="L9" s="160">
        <v>73.14</v>
      </c>
      <c r="M9" s="158"/>
      <c r="N9" s="160">
        <v>102.27</v>
      </c>
    </row>
    <row r="10" spans="1:14" ht="15">
      <c r="A10" s="159" t="s">
        <v>140</v>
      </c>
      <c r="B10" s="159" t="s">
        <v>42</v>
      </c>
      <c r="C10" s="159"/>
      <c r="D10" s="159"/>
      <c r="E10" s="159"/>
      <c r="F10" s="159" t="s">
        <v>409</v>
      </c>
      <c r="G10" s="159" t="s">
        <v>410</v>
      </c>
      <c r="H10" s="159" t="s">
        <v>406</v>
      </c>
      <c r="I10" s="159" t="s">
        <v>407</v>
      </c>
      <c r="J10" s="159"/>
      <c r="K10" s="159" t="s">
        <v>411</v>
      </c>
      <c r="L10" s="160">
        <v>3.36</v>
      </c>
      <c r="M10" s="158"/>
      <c r="N10" s="160">
        <v>105.63</v>
      </c>
    </row>
    <row r="11" spans="1:14" ht="15">
      <c r="A11" s="159" t="s">
        <v>140</v>
      </c>
      <c r="B11" s="159" t="s">
        <v>42</v>
      </c>
      <c r="C11" s="159"/>
      <c r="D11" s="159"/>
      <c r="E11" s="159"/>
      <c r="F11" s="159" t="s">
        <v>412</v>
      </c>
      <c r="G11" s="159" t="s">
        <v>413</v>
      </c>
      <c r="H11" s="159" t="s">
        <v>406</v>
      </c>
      <c r="I11" s="159" t="s">
        <v>407</v>
      </c>
      <c r="J11" s="159"/>
      <c r="K11" s="159" t="s">
        <v>414</v>
      </c>
      <c r="L11" s="160">
        <v>5.45</v>
      </c>
      <c r="M11" s="158"/>
      <c r="N11" s="160">
        <v>111.08</v>
      </c>
    </row>
    <row r="12" spans="1:14" ht="15">
      <c r="A12" s="159" t="s">
        <v>149</v>
      </c>
      <c r="B12" s="159" t="s">
        <v>42</v>
      </c>
      <c r="C12" s="159"/>
      <c r="D12" s="159"/>
      <c r="E12" s="159"/>
      <c r="F12" s="159" t="s">
        <v>415</v>
      </c>
      <c r="G12" s="159" t="s">
        <v>416</v>
      </c>
      <c r="H12" s="159" t="s">
        <v>417</v>
      </c>
      <c r="I12" s="159" t="s">
        <v>418</v>
      </c>
      <c r="J12" s="159"/>
      <c r="K12" s="159" t="s">
        <v>419</v>
      </c>
      <c r="L12" s="160">
        <v>21.25</v>
      </c>
      <c r="M12" s="158"/>
      <c r="N12" s="160">
        <v>132.33000000000001</v>
      </c>
    </row>
    <row r="13" spans="1:14" ht="15">
      <c r="A13" s="159" t="s">
        <v>152</v>
      </c>
      <c r="B13" s="159" t="s">
        <v>42</v>
      </c>
      <c r="C13" s="159"/>
      <c r="D13" s="159"/>
      <c r="E13" s="159"/>
      <c r="F13" s="159" t="s">
        <v>420</v>
      </c>
      <c r="G13" s="159" t="s">
        <v>421</v>
      </c>
      <c r="H13" s="159" t="s">
        <v>417</v>
      </c>
      <c r="I13" s="159" t="s">
        <v>418</v>
      </c>
      <c r="J13" s="159"/>
      <c r="K13" s="159" t="s">
        <v>422</v>
      </c>
      <c r="L13" s="160">
        <v>154.22</v>
      </c>
      <c r="M13" s="158"/>
      <c r="N13" s="160">
        <v>286.55</v>
      </c>
    </row>
    <row r="14" spans="1:14" ht="15">
      <c r="A14" s="159" t="s">
        <v>152</v>
      </c>
      <c r="B14" s="159" t="s">
        <v>42</v>
      </c>
      <c r="C14" s="159"/>
      <c r="D14" s="159"/>
      <c r="E14" s="159"/>
      <c r="F14" s="159" t="s">
        <v>423</v>
      </c>
      <c r="G14" s="159" t="s">
        <v>424</v>
      </c>
      <c r="H14" s="159" t="s">
        <v>303</v>
      </c>
      <c r="I14" s="159" t="s">
        <v>304</v>
      </c>
      <c r="J14" s="159"/>
      <c r="K14" s="159" t="s">
        <v>425</v>
      </c>
      <c r="L14" s="160">
        <v>12.4</v>
      </c>
      <c r="M14" s="158"/>
      <c r="N14" s="160">
        <v>298.95</v>
      </c>
    </row>
    <row r="15" spans="1:14" ht="15">
      <c r="A15" s="159" t="s">
        <v>253</v>
      </c>
      <c r="B15" s="159" t="s">
        <v>42</v>
      </c>
      <c r="C15" s="159"/>
      <c r="D15" s="159"/>
      <c r="E15" s="159"/>
      <c r="F15" s="159" t="s">
        <v>254</v>
      </c>
      <c r="G15" s="159" t="s">
        <v>255</v>
      </c>
      <c r="H15" s="159" t="s">
        <v>256</v>
      </c>
      <c r="I15" s="159" t="s">
        <v>257</v>
      </c>
      <c r="J15" s="159"/>
      <c r="K15" s="159" t="s">
        <v>258</v>
      </c>
      <c r="L15" s="160">
        <v>1.48</v>
      </c>
      <c r="M15" s="158"/>
      <c r="N15" s="160">
        <v>300.43</v>
      </c>
    </row>
    <row r="16" spans="1:14" ht="15">
      <c r="A16" s="159" t="s">
        <v>253</v>
      </c>
      <c r="B16" s="159" t="s">
        <v>42</v>
      </c>
      <c r="C16" s="159"/>
      <c r="D16" s="159"/>
      <c r="E16" s="159"/>
      <c r="F16" s="159" t="s">
        <v>259</v>
      </c>
      <c r="G16" s="159" t="s">
        <v>260</v>
      </c>
      <c r="H16" s="159" t="s">
        <v>256</v>
      </c>
      <c r="I16" s="159" t="s">
        <v>257</v>
      </c>
      <c r="J16" s="159"/>
      <c r="K16" s="159" t="s">
        <v>261</v>
      </c>
      <c r="L16" s="160">
        <v>0.41</v>
      </c>
      <c r="M16" s="158"/>
      <c r="N16" s="160">
        <v>300.83999999999997</v>
      </c>
    </row>
    <row r="17" spans="1:14" ht="15">
      <c r="A17" s="159" t="s">
        <v>253</v>
      </c>
      <c r="B17" s="159" t="s">
        <v>42</v>
      </c>
      <c r="C17" s="159"/>
      <c r="D17" s="159"/>
      <c r="E17" s="159"/>
      <c r="F17" s="159" t="s">
        <v>426</v>
      </c>
      <c r="G17" s="159" t="s">
        <v>427</v>
      </c>
      <c r="H17" s="159" t="s">
        <v>428</v>
      </c>
      <c r="I17" s="159" t="s">
        <v>429</v>
      </c>
      <c r="J17" s="159"/>
      <c r="K17" s="159" t="s">
        <v>430</v>
      </c>
      <c r="L17" s="160">
        <v>110.24</v>
      </c>
      <c r="M17" s="158"/>
      <c r="N17" s="160">
        <v>411.08</v>
      </c>
    </row>
    <row r="18" spans="1:14" ht="15">
      <c r="A18" s="159" t="s">
        <v>159</v>
      </c>
      <c r="B18" s="159" t="s">
        <v>42</v>
      </c>
      <c r="C18" s="159"/>
      <c r="D18" s="159"/>
      <c r="E18" s="159"/>
      <c r="F18" s="159" t="s">
        <v>431</v>
      </c>
      <c r="G18" s="159" t="s">
        <v>432</v>
      </c>
      <c r="H18" s="159" t="s">
        <v>417</v>
      </c>
      <c r="I18" s="159" t="s">
        <v>418</v>
      </c>
      <c r="J18" s="159"/>
      <c r="K18" s="159" t="s">
        <v>433</v>
      </c>
      <c r="L18" s="160">
        <v>158.88</v>
      </c>
      <c r="M18" s="158"/>
      <c r="N18" s="160">
        <v>569.96</v>
      </c>
    </row>
    <row r="19" spans="1:14" ht="15">
      <c r="A19" s="159" t="s">
        <v>159</v>
      </c>
      <c r="B19" s="159" t="s">
        <v>42</v>
      </c>
      <c r="C19" s="159"/>
      <c r="D19" s="159"/>
      <c r="E19" s="159"/>
      <c r="F19" s="159" t="s">
        <v>434</v>
      </c>
      <c r="G19" s="159" t="s">
        <v>435</v>
      </c>
      <c r="H19" s="159" t="s">
        <v>417</v>
      </c>
      <c r="I19" s="159" t="s">
        <v>418</v>
      </c>
      <c r="J19" s="159"/>
      <c r="K19" s="159" t="s">
        <v>436</v>
      </c>
      <c r="L19" s="160">
        <v>3.23</v>
      </c>
      <c r="M19" s="158"/>
      <c r="N19" s="160">
        <v>573.19000000000005</v>
      </c>
    </row>
    <row r="20" spans="1:14" ht="15">
      <c r="A20" s="159" t="s">
        <v>159</v>
      </c>
      <c r="B20" s="159" t="s">
        <v>42</v>
      </c>
      <c r="C20" s="159"/>
      <c r="D20" s="159"/>
      <c r="E20" s="159"/>
      <c r="F20" s="159" t="s">
        <v>271</v>
      </c>
      <c r="G20" s="159" t="s">
        <v>272</v>
      </c>
      <c r="H20" s="159" t="s">
        <v>256</v>
      </c>
      <c r="I20" s="159" t="s">
        <v>257</v>
      </c>
      <c r="J20" s="159"/>
      <c r="K20" s="159" t="s">
        <v>273</v>
      </c>
      <c r="L20" s="160">
        <v>8.75</v>
      </c>
      <c r="M20" s="158"/>
      <c r="N20" s="160">
        <v>581.94000000000005</v>
      </c>
    </row>
    <row r="21" spans="1:14" ht="15">
      <c r="A21" s="159" t="s">
        <v>159</v>
      </c>
      <c r="B21" s="159" t="s">
        <v>42</v>
      </c>
      <c r="C21" s="159"/>
      <c r="D21" s="159"/>
      <c r="E21" s="159"/>
      <c r="F21" s="159" t="s">
        <v>274</v>
      </c>
      <c r="G21" s="159" t="s">
        <v>275</v>
      </c>
      <c r="H21" s="159" t="s">
        <v>256</v>
      </c>
      <c r="I21" s="159" t="s">
        <v>257</v>
      </c>
      <c r="J21" s="159"/>
      <c r="K21" s="159" t="s">
        <v>276</v>
      </c>
      <c r="L21" s="160">
        <v>6.53</v>
      </c>
      <c r="M21" s="158"/>
      <c r="N21" s="160">
        <v>588.47</v>
      </c>
    </row>
    <row r="22" spans="1:14" ht="15">
      <c r="A22" s="159" t="s">
        <v>159</v>
      </c>
      <c r="B22" s="159" t="s">
        <v>42</v>
      </c>
      <c r="C22" s="159"/>
      <c r="D22" s="159"/>
      <c r="E22" s="159"/>
      <c r="F22" s="159" t="s">
        <v>437</v>
      </c>
      <c r="G22" s="159" t="s">
        <v>438</v>
      </c>
      <c r="H22" s="159" t="s">
        <v>417</v>
      </c>
      <c r="I22" s="159" t="s">
        <v>418</v>
      </c>
      <c r="J22" s="159"/>
      <c r="K22" s="159" t="s">
        <v>439</v>
      </c>
      <c r="L22" s="160">
        <v>36.299999999999997</v>
      </c>
      <c r="M22" s="158"/>
      <c r="N22" s="160">
        <v>624.77</v>
      </c>
    </row>
    <row r="23" spans="1:14" ht="15">
      <c r="A23" s="159" t="s">
        <v>159</v>
      </c>
      <c r="B23" s="159" t="s">
        <v>42</v>
      </c>
      <c r="C23" s="159"/>
      <c r="D23" s="159"/>
      <c r="E23" s="159"/>
      <c r="F23" s="159" t="s">
        <v>440</v>
      </c>
      <c r="G23" s="159" t="s">
        <v>441</v>
      </c>
      <c r="H23" s="159" t="s">
        <v>406</v>
      </c>
      <c r="I23" s="159" t="s">
        <v>407</v>
      </c>
      <c r="J23" s="159"/>
      <c r="K23" s="159" t="s">
        <v>442</v>
      </c>
      <c r="L23" s="160">
        <v>44.78</v>
      </c>
      <c r="M23" s="158"/>
      <c r="N23" s="160">
        <v>669.55</v>
      </c>
    </row>
    <row r="24" spans="1:14" ht="15">
      <c r="A24" s="159" t="s">
        <v>159</v>
      </c>
      <c r="B24" s="159" t="s">
        <v>42</v>
      </c>
      <c r="C24" s="159"/>
      <c r="D24" s="159"/>
      <c r="E24" s="159"/>
      <c r="F24" s="159" t="s">
        <v>443</v>
      </c>
      <c r="G24" s="159" t="s">
        <v>444</v>
      </c>
      <c r="H24" s="159" t="s">
        <v>406</v>
      </c>
      <c r="I24" s="159" t="s">
        <v>407</v>
      </c>
      <c r="J24" s="159"/>
      <c r="K24" s="159" t="s">
        <v>445</v>
      </c>
      <c r="L24" s="160">
        <v>152.81</v>
      </c>
      <c r="M24" s="158"/>
      <c r="N24" s="160">
        <v>822.36</v>
      </c>
    </row>
    <row r="25" spans="1:14" ht="15">
      <c r="A25" s="159" t="s">
        <v>159</v>
      </c>
      <c r="B25" s="159" t="s">
        <v>42</v>
      </c>
      <c r="C25" s="159"/>
      <c r="D25" s="159"/>
      <c r="E25" s="159"/>
      <c r="F25" s="159" t="s">
        <v>446</v>
      </c>
      <c r="G25" s="159" t="s">
        <v>447</v>
      </c>
      <c r="H25" s="159" t="s">
        <v>406</v>
      </c>
      <c r="I25" s="159" t="s">
        <v>407</v>
      </c>
      <c r="J25" s="159"/>
      <c r="K25" s="159" t="s">
        <v>448</v>
      </c>
      <c r="L25" s="160">
        <v>4.82</v>
      </c>
      <c r="M25" s="158"/>
      <c r="N25" s="160">
        <v>827.18</v>
      </c>
    </row>
    <row r="26" spans="1:14" ht="15">
      <c r="A26" s="159" t="s">
        <v>202</v>
      </c>
      <c r="B26" s="159" t="s">
        <v>42</v>
      </c>
      <c r="C26" s="159"/>
      <c r="D26" s="159"/>
      <c r="E26" s="159"/>
      <c r="F26" s="159" t="s">
        <v>449</v>
      </c>
      <c r="G26" s="159" t="s">
        <v>450</v>
      </c>
      <c r="H26" s="159" t="s">
        <v>417</v>
      </c>
      <c r="I26" s="159" t="s">
        <v>418</v>
      </c>
      <c r="J26" s="159"/>
      <c r="K26" s="159" t="s">
        <v>451</v>
      </c>
      <c r="L26" s="160">
        <v>6.44</v>
      </c>
      <c r="M26" s="158"/>
      <c r="N26" s="160">
        <v>833.62</v>
      </c>
    </row>
    <row r="27" spans="1:14" ht="15">
      <c r="A27" s="159" t="s">
        <v>202</v>
      </c>
      <c r="B27" s="159" t="s">
        <v>42</v>
      </c>
      <c r="C27" s="159"/>
      <c r="D27" s="159"/>
      <c r="E27" s="159"/>
      <c r="F27" s="159" t="s">
        <v>452</v>
      </c>
      <c r="G27" s="159" t="s">
        <v>453</v>
      </c>
      <c r="H27" s="159" t="s">
        <v>417</v>
      </c>
      <c r="I27" s="159" t="s">
        <v>418</v>
      </c>
      <c r="J27" s="159"/>
      <c r="K27" s="159" t="s">
        <v>454</v>
      </c>
      <c r="L27" s="160">
        <v>5.75</v>
      </c>
      <c r="M27" s="158"/>
      <c r="N27" s="160">
        <v>839.37</v>
      </c>
    </row>
    <row r="28" spans="1:14" ht="15">
      <c r="A28" s="159" t="s">
        <v>202</v>
      </c>
      <c r="B28" s="159" t="s">
        <v>42</v>
      </c>
      <c r="C28" s="159"/>
      <c r="D28" s="159"/>
      <c r="E28" s="159"/>
      <c r="F28" s="159" t="s">
        <v>280</v>
      </c>
      <c r="G28" s="159" t="s">
        <v>281</v>
      </c>
      <c r="H28" s="159" t="s">
        <v>256</v>
      </c>
      <c r="I28" s="159" t="s">
        <v>257</v>
      </c>
      <c r="J28" s="159"/>
      <c r="K28" s="159" t="s">
        <v>282</v>
      </c>
      <c r="L28" s="160">
        <v>3.86</v>
      </c>
      <c r="M28" s="158"/>
      <c r="N28" s="160">
        <v>843.23</v>
      </c>
    </row>
    <row r="29" spans="1:14" ht="15">
      <c r="A29" s="159" t="s">
        <v>202</v>
      </c>
      <c r="B29" s="159" t="s">
        <v>42</v>
      </c>
      <c r="C29" s="159"/>
      <c r="D29" s="159"/>
      <c r="E29" s="159"/>
      <c r="F29" s="159" t="s">
        <v>455</v>
      </c>
      <c r="G29" s="159" t="s">
        <v>456</v>
      </c>
      <c r="H29" s="159" t="s">
        <v>428</v>
      </c>
      <c r="I29" s="159" t="s">
        <v>429</v>
      </c>
      <c r="J29" s="159"/>
      <c r="K29" s="159" t="s">
        <v>457</v>
      </c>
      <c r="L29" s="160">
        <v>38.159999999999997</v>
      </c>
      <c r="M29" s="158"/>
      <c r="N29" s="160">
        <v>881.39</v>
      </c>
    </row>
    <row r="30" spans="1:14" ht="15">
      <c r="A30" s="159" t="s">
        <v>162</v>
      </c>
      <c r="B30" s="159" t="s">
        <v>42</v>
      </c>
      <c r="C30" s="159"/>
      <c r="D30" s="159"/>
      <c r="E30" s="159"/>
      <c r="F30" s="159" t="s">
        <v>458</v>
      </c>
      <c r="G30" s="159" t="s">
        <v>459</v>
      </c>
      <c r="H30" s="159" t="s">
        <v>417</v>
      </c>
      <c r="I30" s="159" t="s">
        <v>418</v>
      </c>
      <c r="J30" s="159"/>
      <c r="K30" s="159" t="s">
        <v>460</v>
      </c>
      <c r="L30" s="160">
        <v>15.92</v>
      </c>
      <c r="M30" s="158"/>
      <c r="N30" s="160">
        <v>897.31</v>
      </c>
    </row>
    <row r="31" spans="1:14" ht="15">
      <c r="A31" s="159" t="s">
        <v>164</v>
      </c>
      <c r="B31" s="159" t="s">
        <v>42</v>
      </c>
      <c r="C31" s="159"/>
      <c r="D31" s="159"/>
      <c r="E31" s="159"/>
      <c r="F31" s="159" t="s">
        <v>461</v>
      </c>
      <c r="G31" s="159" t="s">
        <v>462</v>
      </c>
      <c r="H31" s="159" t="s">
        <v>417</v>
      </c>
      <c r="I31" s="159" t="s">
        <v>418</v>
      </c>
      <c r="J31" s="159"/>
      <c r="K31" s="159" t="s">
        <v>463</v>
      </c>
      <c r="L31" s="160">
        <v>19.25</v>
      </c>
      <c r="M31" s="158"/>
      <c r="N31" s="160">
        <v>916.56</v>
      </c>
    </row>
    <row r="32" spans="1:14" ht="15">
      <c r="A32" s="159" t="s">
        <v>164</v>
      </c>
      <c r="B32" s="159" t="s">
        <v>42</v>
      </c>
      <c r="C32" s="159"/>
      <c r="D32" s="159"/>
      <c r="E32" s="159"/>
      <c r="F32" s="159" t="s">
        <v>464</v>
      </c>
      <c r="G32" s="159" t="s">
        <v>465</v>
      </c>
      <c r="H32" s="159" t="s">
        <v>417</v>
      </c>
      <c r="I32" s="159" t="s">
        <v>418</v>
      </c>
      <c r="J32" s="159"/>
      <c r="K32" s="159" t="s">
        <v>466</v>
      </c>
      <c r="L32" s="160">
        <v>20.87</v>
      </c>
      <c r="M32" s="158"/>
      <c r="N32" s="160">
        <v>937.43</v>
      </c>
    </row>
    <row r="33" spans="1:14" ht="15">
      <c r="A33" s="159" t="s">
        <v>164</v>
      </c>
      <c r="B33" s="159" t="s">
        <v>42</v>
      </c>
      <c r="C33" s="159"/>
      <c r="D33" s="159"/>
      <c r="E33" s="159"/>
      <c r="F33" s="159" t="s">
        <v>467</v>
      </c>
      <c r="G33" s="159" t="s">
        <v>468</v>
      </c>
      <c r="H33" s="159" t="s">
        <v>406</v>
      </c>
      <c r="I33" s="159" t="s">
        <v>407</v>
      </c>
      <c r="J33" s="159"/>
      <c r="K33" s="159" t="s">
        <v>469</v>
      </c>
      <c r="L33" s="160">
        <v>73.02</v>
      </c>
      <c r="M33" s="158"/>
      <c r="N33" s="160">
        <v>1010.45</v>
      </c>
    </row>
    <row r="34" spans="1:14" ht="15">
      <c r="A34" s="159" t="s">
        <v>164</v>
      </c>
      <c r="B34" s="159" t="s">
        <v>42</v>
      </c>
      <c r="C34" s="159"/>
      <c r="D34" s="159"/>
      <c r="E34" s="159"/>
      <c r="F34" s="159" t="s">
        <v>470</v>
      </c>
      <c r="G34" s="159" t="s">
        <v>471</v>
      </c>
      <c r="H34" s="159" t="s">
        <v>406</v>
      </c>
      <c r="I34" s="159" t="s">
        <v>407</v>
      </c>
      <c r="J34" s="159"/>
      <c r="K34" s="159" t="s">
        <v>472</v>
      </c>
      <c r="L34" s="160">
        <v>300.04000000000002</v>
      </c>
      <c r="M34" s="158"/>
      <c r="N34" s="160">
        <v>1310.49</v>
      </c>
    </row>
    <row r="35" spans="1:14" ht="15">
      <c r="A35" s="159" t="s">
        <v>164</v>
      </c>
      <c r="B35" s="159" t="s">
        <v>42</v>
      </c>
      <c r="C35" s="159"/>
      <c r="D35" s="159"/>
      <c r="E35" s="159"/>
      <c r="F35" s="159" t="s">
        <v>473</v>
      </c>
      <c r="G35" s="159" t="s">
        <v>474</v>
      </c>
      <c r="H35" s="159" t="s">
        <v>406</v>
      </c>
      <c r="I35" s="159" t="s">
        <v>407</v>
      </c>
      <c r="J35" s="159"/>
      <c r="K35" s="159" t="s">
        <v>475</v>
      </c>
      <c r="L35" s="160">
        <v>98.38</v>
      </c>
      <c r="M35" s="158"/>
      <c r="N35" s="160">
        <v>1408.87</v>
      </c>
    </row>
    <row r="36" spans="1:14" ht="15">
      <c r="A36" s="159" t="s">
        <v>165</v>
      </c>
      <c r="B36" s="159" t="s">
        <v>42</v>
      </c>
      <c r="C36" s="159"/>
      <c r="D36" s="159"/>
      <c r="E36" s="159"/>
      <c r="F36" s="159" t="s">
        <v>476</v>
      </c>
      <c r="G36" s="159" t="s">
        <v>477</v>
      </c>
      <c r="H36" s="159" t="s">
        <v>417</v>
      </c>
      <c r="I36" s="159" t="s">
        <v>418</v>
      </c>
      <c r="J36" s="159"/>
      <c r="K36" s="159" t="s">
        <v>478</v>
      </c>
      <c r="L36" s="160">
        <v>10.65</v>
      </c>
      <c r="M36" s="158"/>
      <c r="N36" s="160">
        <v>1419.52</v>
      </c>
    </row>
    <row r="37" spans="1:14" ht="15">
      <c r="A37" s="159" t="s">
        <v>205</v>
      </c>
      <c r="B37" s="159" t="s">
        <v>42</v>
      </c>
      <c r="C37" s="159"/>
      <c r="D37" s="159"/>
      <c r="E37" s="159"/>
      <c r="F37" s="159" t="s">
        <v>479</v>
      </c>
      <c r="G37" s="159" t="s">
        <v>480</v>
      </c>
      <c r="H37" s="159" t="s">
        <v>303</v>
      </c>
      <c r="I37" s="159" t="s">
        <v>304</v>
      </c>
      <c r="J37" s="159"/>
      <c r="K37" s="159" t="s">
        <v>481</v>
      </c>
      <c r="L37" s="160">
        <v>9.86</v>
      </c>
      <c r="M37" s="158"/>
      <c r="N37" s="160">
        <v>1429.38</v>
      </c>
    </row>
    <row r="38" spans="1:14" ht="15">
      <c r="A38" s="159" t="s">
        <v>205</v>
      </c>
      <c r="B38" s="159" t="s">
        <v>42</v>
      </c>
      <c r="C38" s="159"/>
      <c r="D38" s="159"/>
      <c r="E38" s="159"/>
      <c r="F38" s="159" t="s">
        <v>482</v>
      </c>
      <c r="G38" s="159" t="s">
        <v>483</v>
      </c>
      <c r="H38" s="159" t="s">
        <v>303</v>
      </c>
      <c r="I38" s="159" t="s">
        <v>304</v>
      </c>
      <c r="J38" s="159"/>
      <c r="K38" s="159" t="s">
        <v>484</v>
      </c>
      <c r="L38" s="160">
        <v>76.08</v>
      </c>
      <c r="M38" s="158"/>
      <c r="N38" s="160">
        <v>1505.46</v>
      </c>
    </row>
    <row r="39" spans="1:14" ht="15">
      <c r="A39" s="159" t="s">
        <v>205</v>
      </c>
      <c r="B39" s="159" t="s">
        <v>42</v>
      </c>
      <c r="C39" s="159"/>
      <c r="D39" s="159"/>
      <c r="E39" s="159"/>
      <c r="F39" s="159" t="s">
        <v>485</v>
      </c>
      <c r="G39" s="159" t="s">
        <v>486</v>
      </c>
      <c r="H39" s="159" t="s">
        <v>487</v>
      </c>
      <c r="I39" s="159" t="s">
        <v>488</v>
      </c>
      <c r="J39" s="159"/>
      <c r="K39" s="159" t="s">
        <v>489</v>
      </c>
      <c r="L39" s="160">
        <v>34.119999999999997</v>
      </c>
      <c r="M39" s="158"/>
      <c r="N39" s="160">
        <v>1539.58</v>
      </c>
    </row>
    <row r="40" spans="1:14" ht="15">
      <c r="A40" s="159" t="s">
        <v>167</v>
      </c>
      <c r="B40" s="159" t="s">
        <v>42</v>
      </c>
      <c r="C40" s="159"/>
      <c r="D40" s="159"/>
      <c r="E40" s="159"/>
      <c r="F40" s="159" t="s">
        <v>490</v>
      </c>
      <c r="G40" s="159" t="s">
        <v>491</v>
      </c>
      <c r="H40" s="159" t="s">
        <v>303</v>
      </c>
      <c r="I40" s="159" t="s">
        <v>304</v>
      </c>
      <c r="J40" s="159"/>
      <c r="K40" s="159" t="s">
        <v>492</v>
      </c>
      <c r="L40" s="160">
        <v>5.29</v>
      </c>
      <c r="M40" s="158"/>
      <c r="N40" s="160">
        <v>1544.87</v>
      </c>
    </row>
    <row r="41" spans="1:14" ht="15">
      <c r="A41" s="159" t="s">
        <v>171</v>
      </c>
      <c r="B41" s="159" t="s">
        <v>42</v>
      </c>
      <c r="C41" s="159"/>
      <c r="D41" s="159"/>
      <c r="E41" s="159"/>
      <c r="F41" s="159" t="s">
        <v>493</v>
      </c>
      <c r="G41" s="159" t="s">
        <v>494</v>
      </c>
      <c r="H41" s="159" t="s">
        <v>428</v>
      </c>
      <c r="I41" s="159" t="s">
        <v>429</v>
      </c>
      <c r="J41" s="159"/>
      <c r="K41" s="159" t="s">
        <v>495</v>
      </c>
      <c r="L41" s="160">
        <v>8.48</v>
      </c>
      <c r="M41" s="158"/>
      <c r="N41" s="160">
        <v>1553.35</v>
      </c>
    </row>
    <row r="42" spans="1:14" ht="15">
      <c r="A42" s="159" t="s">
        <v>208</v>
      </c>
      <c r="B42" s="159" t="s">
        <v>42</v>
      </c>
      <c r="C42" s="159"/>
      <c r="D42" s="159"/>
      <c r="E42" s="159"/>
      <c r="F42" s="159" t="s">
        <v>496</v>
      </c>
      <c r="G42" s="159" t="s">
        <v>191</v>
      </c>
      <c r="H42" s="159" t="s">
        <v>192</v>
      </c>
      <c r="I42" s="159" t="s">
        <v>192</v>
      </c>
      <c r="J42" s="159"/>
      <c r="K42" s="159" t="s">
        <v>497</v>
      </c>
      <c r="L42" s="160">
        <v>52.89</v>
      </c>
      <c r="M42" s="158"/>
      <c r="N42" s="160">
        <v>1606.24</v>
      </c>
    </row>
    <row r="43" spans="1:14" ht="15">
      <c r="A43" s="159" t="s">
        <v>172</v>
      </c>
      <c r="B43" s="159" t="s">
        <v>42</v>
      </c>
      <c r="C43" s="159"/>
      <c r="D43" s="159"/>
      <c r="E43" s="159"/>
      <c r="F43" s="159" t="s">
        <v>295</v>
      </c>
      <c r="G43" s="159" t="s">
        <v>296</v>
      </c>
      <c r="H43" s="159" t="s">
        <v>256</v>
      </c>
      <c r="I43" s="159" t="s">
        <v>257</v>
      </c>
      <c r="J43" s="159"/>
      <c r="K43" s="159" t="s">
        <v>297</v>
      </c>
      <c r="L43" s="160">
        <v>0.7</v>
      </c>
      <c r="M43" s="158"/>
      <c r="N43" s="160">
        <v>1606.94</v>
      </c>
    </row>
    <row r="44" spans="1:14" ht="15">
      <c r="A44" s="159" t="s">
        <v>175</v>
      </c>
      <c r="B44" s="159" t="s">
        <v>42</v>
      </c>
      <c r="C44" s="159"/>
      <c r="D44" s="159"/>
      <c r="E44" s="159"/>
      <c r="F44" s="159" t="s">
        <v>498</v>
      </c>
      <c r="G44" s="159" t="s">
        <v>499</v>
      </c>
      <c r="H44" s="159" t="s">
        <v>303</v>
      </c>
      <c r="I44" s="159" t="s">
        <v>304</v>
      </c>
      <c r="J44" s="159"/>
      <c r="K44" s="159" t="s">
        <v>500</v>
      </c>
      <c r="L44" s="160">
        <v>21.68</v>
      </c>
      <c r="M44" s="158"/>
      <c r="N44" s="160">
        <v>1628.62</v>
      </c>
    </row>
    <row r="45" spans="1:14" ht="15">
      <c r="A45" s="159" t="s">
        <v>175</v>
      </c>
      <c r="B45" s="159" t="s">
        <v>42</v>
      </c>
      <c r="C45" s="159"/>
      <c r="D45" s="159"/>
      <c r="E45" s="159"/>
      <c r="F45" s="159" t="s">
        <v>501</v>
      </c>
      <c r="G45" s="159" t="s">
        <v>502</v>
      </c>
      <c r="H45" s="159" t="s">
        <v>406</v>
      </c>
      <c r="I45" s="159" t="s">
        <v>407</v>
      </c>
      <c r="J45" s="159"/>
      <c r="K45" s="159" t="s">
        <v>503</v>
      </c>
      <c r="L45" s="160">
        <v>3.58</v>
      </c>
      <c r="M45" s="158"/>
      <c r="N45" s="160">
        <v>1632.2</v>
      </c>
    </row>
    <row r="46" spans="1:14" ht="15">
      <c r="A46" s="159" t="s">
        <v>175</v>
      </c>
      <c r="B46" s="159" t="s">
        <v>42</v>
      </c>
      <c r="C46" s="159"/>
      <c r="D46" s="159"/>
      <c r="E46" s="159"/>
      <c r="F46" s="159" t="s">
        <v>301</v>
      </c>
      <c r="G46" s="159" t="s">
        <v>302</v>
      </c>
      <c r="H46" s="159" t="s">
        <v>303</v>
      </c>
      <c r="I46" s="159" t="s">
        <v>304</v>
      </c>
      <c r="J46" s="159"/>
      <c r="K46" s="159" t="s">
        <v>305</v>
      </c>
      <c r="L46" s="160">
        <v>0.1</v>
      </c>
      <c r="M46" s="158"/>
      <c r="N46" s="160">
        <v>1632.3</v>
      </c>
    </row>
    <row r="47" spans="1:14" ht="15">
      <c r="A47" s="159" t="s">
        <v>176</v>
      </c>
      <c r="B47" s="159" t="s">
        <v>42</v>
      </c>
      <c r="C47" s="159"/>
      <c r="D47" s="159"/>
      <c r="E47" s="159"/>
      <c r="F47" s="159" t="s">
        <v>504</v>
      </c>
      <c r="G47" s="159" t="s">
        <v>505</v>
      </c>
      <c r="H47" s="159" t="s">
        <v>417</v>
      </c>
      <c r="I47" s="159" t="s">
        <v>418</v>
      </c>
      <c r="J47" s="159"/>
      <c r="K47" s="159" t="s">
        <v>506</v>
      </c>
      <c r="L47" s="160">
        <v>11.52</v>
      </c>
      <c r="M47" s="158"/>
      <c r="N47" s="160">
        <v>1643.82</v>
      </c>
    </row>
    <row r="48" spans="1:14" ht="15">
      <c r="A48" s="159" t="s">
        <v>176</v>
      </c>
      <c r="B48" s="159" t="s">
        <v>42</v>
      </c>
      <c r="C48" s="159"/>
      <c r="D48" s="159"/>
      <c r="E48" s="159"/>
      <c r="F48" s="159" t="s">
        <v>507</v>
      </c>
      <c r="G48" s="159" t="s">
        <v>508</v>
      </c>
      <c r="H48" s="159" t="s">
        <v>417</v>
      </c>
      <c r="I48" s="159" t="s">
        <v>418</v>
      </c>
      <c r="J48" s="159"/>
      <c r="K48" s="159" t="s">
        <v>509</v>
      </c>
      <c r="L48" s="160">
        <v>4.32</v>
      </c>
      <c r="M48" s="158"/>
      <c r="N48" s="160">
        <v>1648.14</v>
      </c>
    </row>
    <row r="49" spans="1:14" ht="15">
      <c r="A49" s="159" t="s">
        <v>176</v>
      </c>
      <c r="B49" s="159" t="s">
        <v>42</v>
      </c>
      <c r="C49" s="159"/>
      <c r="D49" s="159"/>
      <c r="E49" s="159"/>
      <c r="F49" s="159" t="s">
        <v>510</v>
      </c>
      <c r="G49" s="159" t="s">
        <v>511</v>
      </c>
      <c r="H49" s="159" t="s">
        <v>417</v>
      </c>
      <c r="I49" s="159" t="s">
        <v>418</v>
      </c>
      <c r="J49" s="159"/>
      <c r="K49" s="159" t="s">
        <v>512</v>
      </c>
      <c r="L49" s="160">
        <v>71.92</v>
      </c>
      <c r="M49" s="158"/>
      <c r="N49" s="160">
        <v>1720.06</v>
      </c>
    </row>
    <row r="50" spans="1:14" ht="15">
      <c r="A50" s="159" t="s">
        <v>176</v>
      </c>
      <c r="B50" s="159" t="s">
        <v>42</v>
      </c>
      <c r="C50" s="159"/>
      <c r="D50" s="159"/>
      <c r="E50" s="159"/>
      <c r="F50" s="159" t="s">
        <v>306</v>
      </c>
      <c r="G50" s="159" t="s">
        <v>147</v>
      </c>
      <c r="H50" s="159" t="s">
        <v>256</v>
      </c>
      <c r="I50" s="159" t="s">
        <v>257</v>
      </c>
      <c r="J50" s="159"/>
      <c r="K50" s="159" t="s">
        <v>307</v>
      </c>
      <c r="L50" s="160">
        <v>22.53</v>
      </c>
      <c r="M50" s="158"/>
      <c r="N50" s="160">
        <v>1742.59</v>
      </c>
    </row>
    <row r="51" spans="1:14" ht="15">
      <c r="A51" s="159" t="s">
        <v>176</v>
      </c>
      <c r="B51" s="159" t="s">
        <v>42</v>
      </c>
      <c r="C51" s="159"/>
      <c r="D51" s="159"/>
      <c r="E51" s="159"/>
      <c r="F51" s="159" t="s">
        <v>308</v>
      </c>
      <c r="G51" s="159" t="s">
        <v>309</v>
      </c>
      <c r="H51" s="159" t="s">
        <v>256</v>
      </c>
      <c r="I51" s="159" t="s">
        <v>257</v>
      </c>
      <c r="J51" s="159"/>
      <c r="K51" s="159" t="s">
        <v>310</v>
      </c>
      <c r="L51" s="160">
        <v>0.37</v>
      </c>
      <c r="M51" s="158"/>
      <c r="N51" s="160">
        <v>1742.96</v>
      </c>
    </row>
    <row r="52" spans="1:14" ht="15">
      <c r="A52" s="159" t="s">
        <v>176</v>
      </c>
      <c r="B52" s="159" t="s">
        <v>42</v>
      </c>
      <c r="C52" s="159"/>
      <c r="D52" s="159"/>
      <c r="E52" s="159"/>
      <c r="F52" s="159" t="s">
        <v>311</v>
      </c>
      <c r="G52" s="159" t="s">
        <v>312</v>
      </c>
      <c r="H52" s="159" t="s">
        <v>256</v>
      </c>
      <c r="I52" s="159" t="s">
        <v>257</v>
      </c>
      <c r="J52" s="159"/>
      <c r="K52" s="159" t="s">
        <v>313</v>
      </c>
      <c r="L52" s="160">
        <v>2.68</v>
      </c>
      <c r="M52" s="158"/>
      <c r="N52" s="160">
        <v>1745.64</v>
      </c>
    </row>
    <row r="53" spans="1:14" ht="15">
      <c r="A53" s="159" t="s">
        <v>212</v>
      </c>
      <c r="B53" s="159" t="s">
        <v>42</v>
      </c>
      <c r="C53" s="159"/>
      <c r="D53" s="159"/>
      <c r="E53" s="159"/>
      <c r="F53" s="159" t="s">
        <v>316</v>
      </c>
      <c r="G53" s="159" t="s">
        <v>317</v>
      </c>
      <c r="H53" s="159" t="s">
        <v>256</v>
      </c>
      <c r="I53" s="159" t="s">
        <v>257</v>
      </c>
      <c r="J53" s="159"/>
      <c r="K53" s="159" t="s">
        <v>318</v>
      </c>
      <c r="L53" s="160">
        <v>0.52</v>
      </c>
      <c r="M53" s="158"/>
      <c r="N53" s="160">
        <v>1746.16</v>
      </c>
    </row>
    <row r="54" spans="1:14" ht="15">
      <c r="A54" s="159" t="s">
        <v>212</v>
      </c>
      <c r="B54" s="159" t="s">
        <v>42</v>
      </c>
      <c r="C54" s="159"/>
      <c r="D54" s="159"/>
      <c r="E54" s="159"/>
      <c r="F54" s="159" t="s">
        <v>319</v>
      </c>
      <c r="G54" s="159" t="s">
        <v>320</v>
      </c>
      <c r="H54" s="159" t="s">
        <v>256</v>
      </c>
      <c r="I54" s="159" t="s">
        <v>257</v>
      </c>
      <c r="J54" s="159"/>
      <c r="K54" s="159" t="s">
        <v>321</v>
      </c>
      <c r="L54" s="160">
        <v>2.2000000000000002</v>
      </c>
      <c r="M54" s="158"/>
      <c r="N54" s="160">
        <v>1748.36</v>
      </c>
    </row>
    <row r="55" spans="1:14" ht="15">
      <c r="A55" s="159" t="s">
        <v>212</v>
      </c>
      <c r="B55" s="159" t="s">
        <v>42</v>
      </c>
      <c r="C55" s="159"/>
      <c r="D55" s="159"/>
      <c r="E55" s="159"/>
      <c r="F55" s="159" t="s">
        <v>322</v>
      </c>
      <c r="G55" s="159" t="s">
        <v>154</v>
      </c>
      <c r="H55" s="159" t="s">
        <v>256</v>
      </c>
      <c r="I55" s="159" t="s">
        <v>257</v>
      </c>
      <c r="J55" s="159"/>
      <c r="K55" s="159" t="s">
        <v>323</v>
      </c>
      <c r="L55" s="160">
        <v>13.1</v>
      </c>
      <c r="M55" s="158"/>
      <c r="N55" s="160">
        <v>1761.46</v>
      </c>
    </row>
    <row r="56" spans="1:14" ht="15">
      <c r="A56" s="159" t="s">
        <v>212</v>
      </c>
      <c r="B56" s="159" t="s">
        <v>42</v>
      </c>
      <c r="C56" s="159"/>
      <c r="D56" s="159"/>
      <c r="E56" s="159"/>
      <c r="F56" s="159" t="s">
        <v>324</v>
      </c>
      <c r="G56" s="159" t="s">
        <v>325</v>
      </c>
      <c r="H56" s="159" t="s">
        <v>256</v>
      </c>
      <c r="I56" s="159" t="s">
        <v>257</v>
      </c>
      <c r="J56" s="159"/>
      <c r="K56" s="159" t="s">
        <v>326</v>
      </c>
      <c r="L56" s="160">
        <v>17.34</v>
      </c>
      <c r="M56" s="158"/>
      <c r="N56" s="160">
        <v>1778.8</v>
      </c>
    </row>
    <row r="57" spans="1:14" ht="15">
      <c r="A57" s="159" t="s">
        <v>212</v>
      </c>
      <c r="B57" s="159" t="s">
        <v>42</v>
      </c>
      <c r="C57" s="159"/>
      <c r="D57" s="159"/>
      <c r="E57" s="159"/>
      <c r="F57" s="159" t="s">
        <v>327</v>
      </c>
      <c r="G57" s="159" t="s">
        <v>328</v>
      </c>
      <c r="H57" s="159" t="s">
        <v>256</v>
      </c>
      <c r="I57" s="159" t="s">
        <v>257</v>
      </c>
      <c r="J57" s="159"/>
      <c r="K57" s="159" t="s">
        <v>329</v>
      </c>
      <c r="L57" s="160">
        <v>4.2</v>
      </c>
      <c r="M57" s="158"/>
      <c r="N57" s="160">
        <v>1783</v>
      </c>
    </row>
    <row r="58" spans="1:14" ht="15">
      <c r="A58" s="159" t="s">
        <v>212</v>
      </c>
      <c r="B58" s="159" t="s">
        <v>42</v>
      </c>
      <c r="C58" s="159"/>
      <c r="D58" s="159"/>
      <c r="E58" s="159"/>
      <c r="F58" s="159" t="s">
        <v>513</v>
      </c>
      <c r="G58" s="159" t="s">
        <v>514</v>
      </c>
      <c r="H58" s="159" t="s">
        <v>417</v>
      </c>
      <c r="I58" s="159" t="s">
        <v>418</v>
      </c>
      <c r="J58" s="159"/>
      <c r="K58" s="159" t="s">
        <v>515</v>
      </c>
      <c r="L58" s="160">
        <v>29.59</v>
      </c>
      <c r="M58" s="158"/>
      <c r="N58" s="160">
        <v>1812.59</v>
      </c>
    </row>
    <row r="59" spans="1:14" ht="15">
      <c r="A59" s="159" t="s">
        <v>330</v>
      </c>
      <c r="B59" s="159" t="s">
        <v>42</v>
      </c>
      <c r="C59" s="159"/>
      <c r="D59" s="159"/>
      <c r="E59" s="159"/>
      <c r="F59" s="159" t="s">
        <v>331</v>
      </c>
      <c r="G59" s="159" t="s">
        <v>332</v>
      </c>
      <c r="H59" s="159" t="s">
        <v>303</v>
      </c>
      <c r="I59" s="159" t="s">
        <v>304</v>
      </c>
      <c r="J59" s="159"/>
      <c r="K59" s="159" t="s">
        <v>333</v>
      </c>
      <c r="L59" s="160">
        <v>0.32</v>
      </c>
      <c r="M59" s="158"/>
      <c r="N59" s="160">
        <v>1812.91</v>
      </c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opLeftCell="A97" workbookViewId="0">
      <selection activeCell="N118" sqref="N118"/>
    </sheetView>
  </sheetViews>
  <sheetFormatPr baseColWidth="10" defaultRowHeight="14.25"/>
  <sheetData>
    <row r="1" spans="1:14" ht="27">
      <c r="A1" s="185" t="s">
        <v>67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61"/>
    </row>
    <row r="2" spans="1:14" ht="15.75">
      <c r="A2" s="186" t="s">
        <v>243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61"/>
    </row>
    <row r="3" spans="1:14" ht="15.75">
      <c r="A3" s="186" t="s">
        <v>239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61"/>
    </row>
    <row r="6" spans="1:14" ht="15" thickBot="1">
      <c r="A6" s="162" t="s">
        <v>213</v>
      </c>
      <c r="B6" s="162" t="s">
        <v>15</v>
      </c>
      <c r="C6" s="162" t="s">
        <v>16</v>
      </c>
      <c r="D6" s="162" t="s">
        <v>214</v>
      </c>
      <c r="E6" s="162" t="s">
        <v>215</v>
      </c>
      <c r="F6" s="162" t="s">
        <v>191</v>
      </c>
      <c r="G6" s="162" t="s">
        <v>216</v>
      </c>
      <c r="H6" s="162" t="s">
        <v>217</v>
      </c>
      <c r="I6" s="162" t="s">
        <v>218</v>
      </c>
      <c r="J6" s="162" t="s">
        <v>219</v>
      </c>
      <c r="K6" s="162" t="s">
        <v>220</v>
      </c>
      <c r="L6" s="162" t="s">
        <v>221</v>
      </c>
      <c r="M6" s="162" t="s">
        <v>222</v>
      </c>
      <c r="N6" s="162" t="s">
        <v>84</v>
      </c>
    </row>
    <row r="7" spans="1:14" ht="15">
      <c r="A7" s="161"/>
      <c r="B7" s="163" t="s">
        <v>44</v>
      </c>
      <c r="C7" s="163" t="s">
        <v>45</v>
      </c>
      <c r="D7" s="163"/>
      <c r="E7" s="163"/>
      <c r="F7" s="161"/>
      <c r="G7" s="163"/>
      <c r="H7" s="163"/>
      <c r="I7" s="163"/>
      <c r="J7" s="163"/>
      <c r="K7" s="163" t="s">
        <v>139</v>
      </c>
      <c r="L7" s="161"/>
      <c r="M7" s="161"/>
      <c r="N7" s="164">
        <v>0</v>
      </c>
    </row>
    <row r="8" spans="1:14" ht="15">
      <c r="A8" s="163" t="s">
        <v>179</v>
      </c>
      <c r="B8" s="163" t="s">
        <v>44</v>
      </c>
      <c r="C8" s="163"/>
      <c r="D8" s="163"/>
      <c r="E8" s="163"/>
      <c r="F8" s="163" t="s">
        <v>516</v>
      </c>
      <c r="G8" s="163" t="s">
        <v>517</v>
      </c>
      <c r="H8" s="163" t="s">
        <v>406</v>
      </c>
      <c r="I8" s="163" t="s">
        <v>407</v>
      </c>
      <c r="J8" s="163"/>
      <c r="K8" s="163" t="s">
        <v>518</v>
      </c>
      <c r="L8" s="164">
        <v>516.52</v>
      </c>
      <c r="M8" s="161"/>
      <c r="N8" s="164">
        <v>516.52</v>
      </c>
    </row>
    <row r="9" spans="1:14" ht="15">
      <c r="A9" s="163" t="s">
        <v>519</v>
      </c>
      <c r="B9" s="163" t="s">
        <v>44</v>
      </c>
      <c r="C9" s="163"/>
      <c r="D9" s="163"/>
      <c r="E9" s="163"/>
      <c r="F9" s="163" t="s">
        <v>520</v>
      </c>
      <c r="G9" s="163" t="s">
        <v>153</v>
      </c>
      <c r="H9" s="163" t="s">
        <v>303</v>
      </c>
      <c r="I9" s="163" t="s">
        <v>304</v>
      </c>
      <c r="J9" s="163"/>
      <c r="K9" s="163" t="s">
        <v>521</v>
      </c>
      <c r="L9" s="164">
        <v>19.91</v>
      </c>
      <c r="M9" s="161"/>
      <c r="N9" s="164">
        <v>536.42999999999995</v>
      </c>
    </row>
    <row r="10" spans="1:14" ht="15">
      <c r="A10" s="163" t="s">
        <v>522</v>
      </c>
      <c r="B10" s="163" t="s">
        <v>44</v>
      </c>
      <c r="C10" s="163"/>
      <c r="D10" s="163"/>
      <c r="E10" s="163"/>
      <c r="F10" s="163" t="s">
        <v>523</v>
      </c>
      <c r="G10" s="163" t="s">
        <v>524</v>
      </c>
      <c r="H10" s="163" t="s">
        <v>196</v>
      </c>
      <c r="I10" s="163" t="s">
        <v>197</v>
      </c>
      <c r="J10" s="163"/>
      <c r="K10" s="163" t="s">
        <v>525</v>
      </c>
      <c r="L10" s="164">
        <v>3.67</v>
      </c>
      <c r="M10" s="161"/>
      <c r="N10" s="164">
        <v>540.1</v>
      </c>
    </row>
    <row r="11" spans="1:14" ht="15">
      <c r="A11" s="163" t="s">
        <v>522</v>
      </c>
      <c r="B11" s="163" t="s">
        <v>44</v>
      </c>
      <c r="C11" s="163"/>
      <c r="D11" s="163"/>
      <c r="E11" s="163"/>
      <c r="F11" s="163" t="s">
        <v>526</v>
      </c>
      <c r="G11" s="163" t="s">
        <v>527</v>
      </c>
      <c r="H11" s="163" t="s">
        <v>196</v>
      </c>
      <c r="I11" s="163" t="s">
        <v>197</v>
      </c>
      <c r="J11" s="163"/>
      <c r="K11" s="163" t="s">
        <v>528</v>
      </c>
      <c r="L11" s="164">
        <v>0.78</v>
      </c>
      <c r="M11" s="161"/>
      <c r="N11" s="164">
        <v>540.88</v>
      </c>
    </row>
    <row r="12" spans="1:14" ht="15">
      <c r="A12" s="163" t="s">
        <v>347</v>
      </c>
      <c r="B12" s="163" t="s">
        <v>44</v>
      </c>
      <c r="C12" s="163"/>
      <c r="D12" s="163"/>
      <c r="E12" s="163"/>
      <c r="F12" s="163" t="s">
        <v>529</v>
      </c>
      <c r="G12" s="163" t="s">
        <v>157</v>
      </c>
      <c r="H12" s="163" t="s">
        <v>417</v>
      </c>
      <c r="I12" s="163" t="s">
        <v>418</v>
      </c>
      <c r="J12" s="163"/>
      <c r="K12" s="163" t="s">
        <v>530</v>
      </c>
      <c r="L12" s="164">
        <v>15.12</v>
      </c>
      <c r="M12" s="161"/>
      <c r="N12" s="164">
        <v>556</v>
      </c>
    </row>
    <row r="13" spans="1:14" ht="15">
      <c r="A13" s="163" t="s">
        <v>347</v>
      </c>
      <c r="B13" s="163" t="s">
        <v>44</v>
      </c>
      <c r="C13" s="163"/>
      <c r="D13" s="163"/>
      <c r="E13" s="163"/>
      <c r="F13" s="163" t="s">
        <v>531</v>
      </c>
      <c r="G13" s="163" t="s">
        <v>158</v>
      </c>
      <c r="H13" s="163" t="s">
        <v>417</v>
      </c>
      <c r="I13" s="163" t="s">
        <v>418</v>
      </c>
      <c r="J13" s="163"/>
      <c r="K13" s="163" t="s">
        <v>532</v>
      </c>
      <c r="L13" s="164">
        <v>129.16999999999999</v>
      </c>
      <c r="M13" s="161"/>
      <c r="N13" s="164">
        <v>685.17</v>
      </c>
    </row>
    <row r="14" spans="1:14" ht="15">
      <c r="A14" s="163" t="s">
        <v>347</v>
      </c>
      <c r="B14" s="163" t="s">
        <v>44</v>
      </c>
      <c r="C14" s="163"/>
      <c r="D14" s="163"/>
      <c r="E14" s="163"/>
      <c r="F14" s="163" t="s">
        <v>533</v>
      </c>
      <c r="G14" s="163" t="s">
        <v>534</v>
      </c>
      <c r="H14" s="163" t="s">
        <v>417</v>
      </c>
      <c r="I14" s="163" t="s">
        <v>418</v>
      </c>
      <c r="J14" s="163"/>
      <c r="K14" s="163" t="s">
        <v>535</v>
      </c>
      <c r="L14" s="164">
        <v>15.12</v>
      </c>
      <c r="M14" s="161"/>
      <c r="N14" s="164">
        <v>700.29</v>
      </c>
    </row>
    <row r="15" spans="1:14" ht="15">
      <c r="A15" s="163" t="s">
        <v>347</v>
      </c>
      <c r="B15" s="163" t="s">
        <v>44</v>
      </c>
      <c r="C15" s="163"/>
      <c r="D15" s="163"/>
      <c r="E15" s="163"/>
      <c r="F15" s="163" t="s">
        <v>536</v>
      </c>
      <c r="G15" s="163" t="s">
        <v>537</v>
      </c>
      <c r="H15" s="163" t="s">
        <v>417</v>
      </c>
      <c r="I15" s="163" t="s">
        <v>418</v>
      </c>
      <c r="J15" s="163"/>
      <c r="K15" s="163" t="s">
        <v>538</v>
      </c>
      <c r="L15" s="164">
        <v>15.12</v>
      </c>
      <c r="M15" s="161"/>
      <c r="N15" s="164">
        <v>715.41</v>
      </c>
    </row>
    <row r="16" spans="1:14" ht="15">
      <c r="A16" s="163" t="s">
        <v>347</v>
      </c>
      <c r="B16" s="163" t="s">
        <v>44</v>
      </c>
      <c r="C16" s="163"/>
      <c r="D16" s="163"/>
      <c r="E16" s="163"/>
      <c r="F16" s="163" t="s">
        <v>539</v>
      </c>
      <c r="G16" s="163" t="s">
        <v>540</v>
      </c>
      <c r="H16" s="163" t="s">
        <v>417</v>
      </c>
      <c r="I16" s="163" t="s">
        <v>418</v>
      </c>
      <c r="J16" s="163"/>
      <c r="K16" s="163" t="s">
        <v>541</v>
      </c>
      <c r="L16" s="164">
        <v>189.06</v>
      </c>
      <c r="M16" s="161"/>
      <c r="N16" s="164">
        <v>904.47</v>
      </c>
    </row>
    <row r="17" spans="1:14" ht="15">
      <c r="A17" s="163" t="s">
        <v>181</v>
      </c>
      <c r="B17" s="163" t="s">
        <v>44</v>
      </c>
      <c r="C17" s="163"/>
      <c r="D17" s="163"/>
      <c r="E17" s="163"/>
      <c r="F17" s="163" t="s">
        <v>542</v>
      </c>
      <c r="G17" s="163" t="s">
        <v>543</v>
      </c>
      <c r="H17" s="163" t="s">
        <v>417</v>
      </c>
      <c r="I17" s="163" t="s">
        <v>418</v>
      </c>
      <c r="J17" s="163"/>
      <c r="K17" s="163" t="s">
        <v>544</v>
      </c>
      <c r="L17" s="164">
        <v>121.6</v>
      </c>
      <c r="M17" s="161"/>
      <c r="N17" s="164">
        <v>1026.07</v>
      </c>
    </row>
    <row r="18" spans="1:14" ht="15">
      <c r="A18" s="163" t="s">
        <v>181</v>
      </c>
      <c r="B18" s="163" t="s">
        <v>44</v>
      </c>
      <c r="C18" s="163"/>
      <c r="D18" s="163"/>
      <c r="E18" s="163"/>
      <c r="F18" s="163" t="s">
        <v>545</v>
      </c>
      <c r="G18" s="163" t="s">
        <v>546</v>
      </c>
      <c r="H18" s="163" t="s">
        <v>417</v>
      </c>
      <c r="I18" s="163" t="s">
        <v>418</v>
      </c>
      <c r="J18" s="163"/>
      <c r="K18" s="163" t="s">
        <v>547</v>
      </c>
      <c r="L18" s="164">
        <v>88.63</v>
      </c>
      <c r="M18" s="161"/>
      <c r="N18" s="164">
        <v>1114.7</v>
      </c>
    </row>
    <row r="19" spans="1:14" ht="15">
      <c r="A19" s="163" t="s">
        <v>360</v>
      </c>
      <c r="B19" s="163" t="s">
        <v>44</v>
      </c>
      <c r="C19" s="163"/>
      <c r="D19" s="163"/>
      <c r="E19" s="163"/>
      <c r="F19" s="163" t="s">
        <v>548</v>
      </c>
      <c r="G19" s="163" t="s">
        <v>549</v>
      </c>
      <c r="H19" s="163" t="s">
        <v>417</v>
      </c>
      <c r="I19" s="163" t="s">
        <v>418</v>
      </c>
      <c r="J19" s="163"/>
      <c r="K19" s="163" t="s">
        <v>550</v>
      </c>
      <c r="L19" s="164">
        <v>33.58</v>
      </c>
      <c r="M19" s="161"/>
      <c r="N19" s="164">
        <v>1148.28</v>
      </c>
    </row>
    <row r="20" spans="1:14" ht="15">
      <c r="A20" s="163" t="s">
        <v>360</v>
      </c>
      <c r="B20" s="163" t="s">
        <v>44</v>
      </c>
      <c r="C20" s="163"/>
      <c r="D20" s="163"/>
      <c r="E20" s="163"/>
      <c r="F20" s="163" t="s">
        <v>551</v>
      </c>
      <c r="G20" s="163" t="s">
        <v>552</v>
      </c>
      <c r="H20" s="163" t="s">
        <v>417</v>
      </c>
      <c r="I20" s="163" t="s">
        <v>418</v>
      </c>
      <c r="J20" s="163"/>
      <c r="K20" s="163" t="s">
        <v>553</v>
      </c>
      <c r="L20" s="164">
        <v>78.040000000000006</v>
      </c>
      <c r="M20" s="161"/>
      <c r="N20" s="164">
        <v>1226.32</v>
      </c>
    </row>
    <row r="21" spans="1:14" ht="15">
      <c r="A21" s="163" t="s">
        <v>360</v>
      </c>
      <c r="B21" s="163" t="s">
        <v>44</v>
      </c>
      <c r="C21" s="163"/>
      <c r="D21" s="163"/>
      <c r="E21" s="163"/>
      <c r="F21" s="163" t="s">
        <v>554</v>
      </c>
      <c r="G21" s="163" t="s">
        <v>555</v>
      </c>
      <c r="H21" s="163" t="s">
        <v>303</v>
      </c>
      <c r="I21" s="163" t="s">
        <v>304</v>
      </c>
      <c r="J21" s="163"/>
      <c r="K21" s="163" t="s">
        <v>556</v>
      </c>
      <c r="L21" s="164">
        <v>5.35</v>
      </c>
      <c r="M21" s="161"/>
      <c r="N21" s="164">
        <v>1231.67</v>
      </c>
    </row>
    <row r="22" spans="1:14" ht="15">
      <c r="A22" s="163" t="s">
        <v>185</v>
      </c>
      <c r="B22" s="163" t="s">
        <v>44</v>
      </c>
      <c r="C22" s="163"/>
      <c r="D22" s="163"/>
      <c r="E22" s="163"/>
      <c r="F22" s="163" t="s">
        <v>557</v>
      </c>
      <c r="G22" s="163" t="s">
        <v>558</v>
      </c>
      <c r="H22" s="163" t="s">
        <v>417</v>
      </c>
      <c r="I22" s="163" t="s">
        <v>418</v>
      </c>
      <c r="J22" s="163"/>
      <c r="K22" s="163" t="s">
        <v>559</v>
      </c>
      <c r="L22" s="164">
        <v>35.39</v>
      </c>
      <c r="M22" s="161"/>
      <c r="N22" s="164">
        <v>1267.06</v>
      </c>
    </row>
    <row r="23" spans="1:14" ht="15">
      <c r="A23" s="163" t="s">
        <v>560</v>
      </c>
      <c r="B23" s="163" t="s">
        <v>44</v>
      </c>
      <c r="C23" s="163"/>
      <c r="D23" s="163"/>
      <c r="E23" s="163"/>
      <c r="F23" s="163" t="s">
        <v>561</v>
      </c>
      <c r="G23" s="163" t="s">
        <v>562</v>
      </c>
      <c r="H23" s="163" t="s">
        <v>406</v>
      </c>
      <c r="I23" s="163" t="s">
        <v>407</v>
      </c>
      <c r="J23" s="163"/>
      <c r="K23" s="163" t="s">
        <v>563</v>
      </c>
      <c r="L23" s="164">
        <v>12.32</v>
      </c>
      <c r="M23" s="161"/>
      <c r="N23" s="164">
        <v>1279.3800000000001</v>
      </c>
    </row>
    <row r="24" spans="1:14" ht="15">
      <c r="A24" s="163" t="s">
        <v>560</v>
      </c>
      <c r="B24" s="163" t="s">
        <v>44</v>
      </c>
      <c r="C24" s="163"/>
      <c r="D24" s="163"/>
      <c r="E24" s="163"/>
      <c r="F24" s="163" t="s">
        <v>564</v>
      </c>
      <c r="G24" s="163" t="s">
        <v>565</v>
      </c>
      <c r="H24" s="163" t="s">
        <v>406</v>
      </c>
      <c r="I24" s="163" t="s">
        <v>407</v>
      </c>
      <c r="J24" s="163"/>
      <c r="K24" s="163" t="s">
        <v>566</v>
      </c>
      <c r="L24" s="164">
        <v>58.95</v>
      </c>
      <c r="M24" s="161"/>
      <c r="N24" s="164">
        <v>1338.33</v>
      </c>
    </row>
    <row r="25" spans="1:14" ht="15">
      <c r="A25" s="163" t="s">
        <v>187</v>
      </c>
      <c r="B25" s="163" t="s">
        <v>44</v>
      </c>
      <c r="C25" s="163"/>
      <c r="D25" s="163"/>
      <c r="E25" s="163"/>
      <c r="F25" s="163" t="s">
        <v>567</v>
      </c>
      <c r="G25" s="163" t="s">
        <v>203</v>
      </c>
      <c r="H25" s="163" t="s">
        <v>303</v>
      </c>
      <c r="I25" s="163" t="s">
        <v>304</v>
      </c>
      <c r="J25" s="163"/>
      <c r="K25" s="163" t="s">
        <v>568</v>
      </c>
      <c r="L25" s="164">
        <v>59.62</v>
      </c>
      <c r="M25" s="161"/>
      <c r="N25" s="164">
        <v>1397.95</v>
      </c>
    </row>
    <row r="26" spans="1:14" ht="15">
      <c r="A26" s="163" t="s">
        <v>364</v>
      </c>
      <c r="B26" s="163" t="s">
        <v>44</v>
      </c>
      <c r="C26" s="163"/>
      <c r="D26" s="163"/>
      <c r="E26" s="163"/>
      <c r="F26" s="163" t="s">
        <v>569</v>
      </c>
      <c r="G26" s="163" t="s">
        <v>570</v>
      </c>
      <c r="H26" s="163" t="s">
        <v>417</v>
      </c>
      <c r="I26" s="163" t="s">
        <v>418</v>
      </c>
      <c r="J26" s="163"/>
      <c r="K26" s="163" t="s">
        <v>571</v>
      </c>
      <c r="L26" s="164">
        <v>18.45</v>
      </c>
      <c r="M26" s="161"/>
      <c r="N26" s="164">
        <v>1416.4</v>
      </c>
    </row>
    <row r="27" spans="1:14" ht="15">
      <c r="A27" s="163" t="s">
        <v>364</v>
      </c>
      <c r="B27" s="163" t="s">
        <v>44</v>
      </c>
      <c r="C27" s="163"/>
      <c r="D27" s="163"/>
      <c r="E27" s="163"/>
      <c r="F27" s="163" t="s">
        <v>572</v>
      </c>
      <c r="G27" s="163" t="s">
        <v>163</v>
      </c>
      <c r="H27" s="163" t="s">
        <v>417</v>
      </c>
      <c r="I27" s="163" t="s">
        <v>418</v>
      </c>
      <c r="J27" s="163"/>
      <c r="K27" s="163" t="s">
        <v>573</v>
      </c>
      <c r="L27" s="164">
        <v>3.96</v>
      </c>
      <c r="M27" s="161"/>
      <c r="N27" s="164">
        <v>1420.36</v>
      </c>
    </row>
    <row r="28" spans="1:14" ht="15">
      <c r="A28" s="163" t="s">
        <v>574</v>
      </c>
      <c r="B28" s="163" t="s">
        <v>44</v>
      </c>
      <c r="C28" s="163"/>
      <c r="D28" s="163"/>
      <c r="E28" s="163"/>
      <c r="F28" s="163" t="s">
        <v>575</v>
      </c>
      <c r="G28" s="163" t="s">
        <v>576</v>
      </c>
      <c r="H28" s="163" t="s">
        <v>406</v>
      </c>
      <c r="I28" s="163" t="s">
        <v>407</v>
      </c>
      <c r="J28" s="163"/>
      <c r="K28" s="163" t="s">
        <v>577</v>
      </c>
      <c r="L28" s="164">
        <v>37.950000000000003</v>
      </c>
      <c r="M28" s="161"/>
      <c r="N28" s="164">
        <v>1458.31</v>
      </c>
    </row>
    <row r="29" spans="1:14" ht="15">
      <c r="A29" s="163" t="s">
        <v>574</v>
      </c>
      <c r="B29" s="163" t="s">
        <v>44</v>
      </c>
      <c r="C29" s="163"/>
      <c r="D29" s="163"/>
      <c r="E29" s="163"/>
      <c r="F29" s="163" t="s">
        <v>578</v>
      </c>
      <c r="G29" s="163" t="s">
        <v>579</v>
      </c>
      <c r="H29" s="163" t="s">
        <v>417</v>
      </c>
      <c r="I29" s="163" t="s">
        <v>418</v>
      </c>
      <c r="J29" s="163"/>
      <c r="K29" s="163" t="s">
        <v>580</v>
      </c>
      <c r="L29" s="164">
        <v>15.12</v>
      </c>
      <c r="M29" s="161"/>
      <c r="N29" s="164">
        <v>1473.43</v>
      </c>
    </row>
    <row r="30" spans="1:14" ht="15">
      <c r="A30" s="163" t="s">
        <v>574</v>
      </c>
      <c r="B30" s="163" t="s">
        <v>44</v>
      </c>
      <c r="C30" s="163"/>
      <c r="D30" s="163"/>
      <c r="E30" s="163"/>
      <c r="F30" s="163" t="s">
        <v>581</v>
      </c>
      <c r="G30" s="163" t="s">
        <v>582</v>
      </c>
      <c r="H30" s="163" t="s">
        <v>417</v>
      </c>
      <c r="I30" s="163" t="s">
        <v>418</v>
      </c>
      <c r="J30" s="163"/>
      <c r="K30" s="163" t="s">
        <v>583</v>
      </c>
      <c r="L30" s="164">
        <v>10.5</v>
      </c>
      <c r="M30" s="161"/>
      <c r="N30" s="164">
        <v>1483.93</v>
      </c>
    </row>
    <row r="31" spans="1:14" ht="15">
      <c r="A31" s="163" t="s">
        <v>574</v>
      </c>
      <c r="B31" s="163" t="s">
        <v>44</v>
      </c>
      <c r="C31" s="163"/>
      <c r="D31" s="163"/>
      <c r="E31" s="163"/>
      <c r="F31" s="163" t="s">
        <v>584</v>
      </c>
      <c r="G31" s="163" t="s">
        <v>585</v>
      </c>
      <c r="H31" s="163" t="s">
        <v>417</v>
      </c>
      <c r="I31" s="163" t="s">
        <v>418</v>
      </c>
      <c r="J31" s="163"/>
      <c r="K31" s="163" t="s">
        <v>586</v>
      </c>
      <c r="L31" s="164">
        <v>15.12</v>
      </c>
      <c r="M31" s="161"/>
      <c r="N31" s="164">
        <v>1499.05</v>
      </c>
    </row>
    <row r="32" spans="1:14" ht="15">
      <c r="A32" s="163" t="s">
        <v>587</v>
      </c>
      <c r="B32" s="163" t="s">
        <v>44</v>
      </c>
      <c r="C32" s="163"/>
      <c r="D32" s="163"/>
      <c r="E32" s="163"/>
      <c r="F32" s="163" t="s">
        <v>588</v>
      </c>
      <c r="G32" s="163" t="s">
        <v>207</v>
      </c>
      <c r="H32" s="163" t="s">
        <v>589</v>
      </c>
      <c r="I32" s="163" t="s">
        <v>590</v>
      </c>
      <c r="J32" s="163"/>
      <c r="K32" s="163" t="s">
        <v>591</v>
      </c>
      <c r="L32" s="164">
        <v>6.68</v>
      </c>
      <c r="M32" s="161"/>
      <c r="N32" s="164">
        <v>1505.73</v>
      </c>
    </row>
    <row r="33" spans="1:14" ht="15">
      <c r="A33" s="163" t="s">
        <v>189</v>
      </c>
      <c r="B33" s="163" t="s">
        <v>44</v>
      </c>
      <c r="C33" s="163"/>
      <c r="D33" s="163"/>
      <c r="E33" s="163"/>
      <c r="F33" s="163" t="s">
        <v>371</v>
      </c>
      <c r="G33" s="163" t="s">
        <v>372</v>
      </c>
      <c r="H33" s="163" t="s">
        <v>256</v>
      </c>
      <c r="I33" s="163" t="s">
        <v>257</v>
      </c>
      <c r="J33" s="163"/>
      <c r="K33" s="163" t="s">
        <v>373</v>
      </c>
      <c r="L33" s="164">
        <v>1.44</v>
      </c>
      <c r="M33" s="161"/>
      <c r="N33" s="164">
        <v>1507.17</v>
      </c>
    </row>
    <row r="34" spans="1:14" ht="15">
      <c r="A34" s="163" t="s">
        <v>189</v>
      </c>
      <c r="B34" s="163" t="s">
        <v>44</v>
      </c>
      <c r="C34" s="163"/>
      <c r="D34" s="163"/>
      <c r="E34" s="163"/>
      <c r="F34" s="163" t="s">
        <v>374</v>
      </c>
      <c r="G34" s="163" t="s">
        <v>201</v>
      </c>
      <c r="H34" s="163" t="s">
        <v>256</v>
      </c>
      <c r="I34" s="163" t="s">
        <v>257</v>
      </c>
      <c r="J34" s="163"/>
      <c r="K34" s="163" t="s">
        <v>375</v>
      </c>
      <c r="L34" s="164">
        <v>2.44</v>
      </c>
      <c r="M34" s="161"/>
      <c r="N34" s="164">
        <v>1509.61</v>
      </c>
    </row>
    <row r="35" spans="1:14" ht="15">
      <c r="A35" s="163" t="s">
        <v>189</v>
      </c>
      <c r="B35" s="163" t="s">
        <v>44</v>
      </c>
      <c r="C35" s="163"/>
      <c r="D35" s="163"/>
      <c r="E35" s="163"/>
      <c r="F35" s="163" t="s">
        <v>376</v>
      </c>
      <c r="G35" s="163" t="s">
        <v>170</v>
      </c>
      <c r="H35" s="163" t="s">
        <v>256</v>
      </c>
      <c r="I35" s="163" t="s">
        <v>257</v>
      </c>
      <c r="J35" s="163"/>
      <c r="K35" s="163" t="s">
        <v>377</v>
      </c>
      <c r="L35" s="164">
        <v>2.75</v>
      </c>
      <c r="M35" s="161"/>
      <c r="N35" s="164">
        <v>1512.36</v>
      </c>
    </row>
    <row r="36" spans="1:14" ht="15">
      <c r="A36" s="163" t="s">
        <v>189</v>
      </c>
      <c r="B36" s="163" t="s">
        <v>44</v>
      </c>
      <c r="C36" s="163"/>
      <c r="D36" s="163"/>
      <c r="E36" s="163"/>
      <c r="F36" s="163" t="s">
        <v>378</v>
      </c>
      <c r="G36" s="163" t="s">
        <v>379</v>
      </c>
      <c r="H36" s="163" t="s">
        <v>256</v>
      </c>
      <c r="I36" s="163" t="s">
        <v>257</v>
      </c>
      <c r="J36" s="163"/>
      <c r="K36" s="163" t="s">
        <v>380</v>
      </c>
      <c r="L36" s="164">
        <v>5.82</v>
      </c>
      <c r="M36" s="161"/>
      <c r="N36" s="164">
        <v>1518.18</v>
      </c>
    </row>
    <row r="37" spans="1:14" ht="15">
      <c r="A37" s="163" t="s">
        <v>189</v>
      </c>
      <c r="B37" s="163" t="s">
        <v>44</v>
      </c>
      <c r="C37" s="163"/>
      <c r="D37" s="163"/>
      <c r="E37" s="163"/>
      <c r="F37" s="163" t="s">
        <v>592</v>
      </c>
      <c r="G37" s="163" t="s">
        <v>593</v>
      </c>
      <c r="H37" s="163" t="s">
        <v>417</v>
      </c>
      <c r="I37" s="163" t="s">
        <v>418</v>
      </c>
      <c r="J37" s="163"/>
      <c r="K37" s="163" t="s">
        <v>594</v>
      </c>
      <c r="L37" s="164">
        <v>8.77</v>
      </c>
      <c r="M37" s="161"/>
      <c r="N37" s="164">
        <v>1526.95</v>
      </c>
    </row>
    <row r="38" spans="1:14" ht="15">
      <c r="A38" s="163" t="s">
        <v>189</v>
      </c>
      <c r="B38" s="163" t="s">
        <v>44</v>
      </c>
      <c r="C38" s="163"/>
      <c r="D38" s="163"/>
      <c r="E38" s="163"/>
      <c r="F38" s="163" t="s">
        <v>595</v>
      </c>
      <c r="G38" s="163" t="s">
        <v>596</v>
      </c>
      <c r="H38" s="163" t="s">
        <v>417</v>
      </c>
      <c r="I38" s="163" t="s">
        <v>418</v>
      </c>
      <c r="J38" s="163"/>
      <c r="K38" s="163" t="s">
        <v>597</v>
      </c>
      <c r="L38" s="164">
        <v>189.06</v>
      </c>
      <c r="M38" s="161"/>
      <c r="N38" s="164">
        <v>1716.01</v>
      </c>
    </row>
    <row r="39" spans="1:14" ht="15">
      <c r="A39" s="163" t="s">
        <v>189</v>
      </c>
      <c r="B39" s="163" t="s">
        <v>44</v>
      </c>
      <c r="C39" s="163"/>
      <c r="D39" s="163"/>
      <c r="E39" s="163"/>
      <c r="F39" s="163" t="s">
        <v>598</v>
      </c>
      <c r="G39" s="163" t="s">
        <v>173</v>
      </c>
      <c r="H39" s="163" t="s">
        <v>417</v>
      </c>
      <c r="I39" s="163" t="s">
        <v>418</v>
      </c>
      <c r="J39" s="163"/>
      <c r="K39" s="163" t="s">
        <v>599</v>
      </c>
      <c r="L39" s="164">
        <v>102.85</v>
      </c>
      <c r="M39" s="161"/>
      <c r="N39" s="164">
        <v>1818.86</v>
      </c>
    </row>
    <row r="40" spans="1:14" ht="15">
      <c r="A40" s="163" t="s">
        <v>189</v>
      </c>
      <c r="B40" s="163" t="s">
        <v>44</v>
      </c>
      <c r="C40" s="163"/>
      <c r="D40" s="163"/>
      <c r="E40" s="163"/>
      <c r="F40" s="163" t="s">
        <v>600</v>
      </c>
      <c r="G40" s="163" t="s">
        <v>160</v>
      </c>
      <c r="H40" s="163" t="s">
        <v>417</v>
      </c>
      <c r="I40" s="163" t="s">
        <v>418</v>
      </c>
      <c r="J40" s="163"/>
      <c r="K40" s="163" t="s">
        <v>601</v>
      </c>
      <c r="L40" s="164">
        <v>18.760000000000002</v>
      </c>
      <c r="M40" s="161"/>
      <c r="N40" s="164">
        <v>1837.62</v>
      </c>
    </row>
    <row r="41" spans="1:14" ht="15">
      <c r="A41" s="163" t="s">
        <v>189</v>
      </c>
      <c r="B41" s="163" t="s">
        <v>44</v>
      </c>
      <c r="C41" s="163"/>
      <c r="D41" s="163"/>
      <c r="E41" s="163"/>
      <c r="F41" s="163" t="s">
        <v>602</v>
      </c>
      <c r="G41" s="163" t="s">
        <v>603</v>
      </c>
      <c r="H41" s="163" t="s">
        <v>417</v>
      </c>
      <c r="I41" s="163" t="s">
        <v>418</v>
      </c>
      <c r="J41" s="163"/>
      <c r="K41" s="163" t="s">
        <v>604</v>
      </c>
      <c r="L41" s="164">
        <v>24.32</v>
      </c>
      <c r="M41" s="161"/>
      <c r="N41" s="164">
        <v>1861.94</v>
      </c>
    </row>
    <row r="42" spans="1:14" ht="15">
      <c r="A42" s="163" t="s">
        <v>189</v>
      </c>
      <c r="B42" s="163" t="s">
        <v>44</v>
      </c>
      <c r="C42" s="163"/>
      <c r="D42" s="163"/>
      <c r="E42" s="163"/>
      <c r="F42" s="163" t="s">
        <v>605</v>
      </c>
      <c r="G42" s="163" t="s">
        <v>606</v>
      </c>
      <c r="H42" s="163" t="s">
        <v>417</v>
      </c>
      <c r="I42" s="163" t="s">
        <v>418</v>
      </c>
      <c r="J42" s="163"/>
      <c r="K42" s="163" t="s">
        <v>607</v>
      </c>
      <c r="L42" s="164">
        <v>166.38</v>
      </c>
      <c r="M42" s="161"/>
      <c r="N42" s="164">
        <v>2028.32</v>
      </c>
    </row>
    <row r="43" spans="1:14" ht="15">
      <c r="A43" s="163" t="s">
        <v>190</v>
      </c>
      <c r="B43" s="163" t="s">
        <v>44</v>
      </c>
      <c r="C43" s="163"/>
      <c r="D43" s="163"/>
      <c r="E43" s="163"/>
      <c r="F43" s="163" t="s">
        <v>381</v>
      </c>
      <c r="G43" s="163" t="s">
        <v>143</v>
      </c>
      <c r="H43" s="163" t="s">
        <v>256</v>
      </c>
      <c r="I43" s="163" t="s">
        <v>257</v>
      </c>
      <c r="J43" s="163"/>
      <c r="K43" s="163" t="s">
        <v>382</v>
      </c>
      <c r="L43" s="164">
        <v>3.39</v>
      </c>
      <c r="M43" s="161"/>
      <c r="N43" s="164">
        <v>2031.71</v>
      </c>
    </row>
    <row r="44" spans="1:14" ht="15">
      <c r="A44" s="163" t="s">
        <v>190</v>
      </c>
      <c r="B44" s="163" t="s">
        <v>44</v>
      </c>
      <c r="C44" s="163"/>
      <c r="D44" s="163"/>
      <c r="E44" s="163"/>
      <c r="F44" s="163" t="s">
        <v>383</v>
      </c>
      <c r="G44" s="163" t="s">
        <v>148</v>
      </c>
      <c r="H44" s="163" t="s">
        <v>256</v>
      </c>
      <c r="I44" s="163" t="s">
        <v>257</v>
      </c>
      <c r="J44" s="163"/>
      <c r="K44" s="163" t="s">
        <v>384</v>
      </c>
      <c r="L44" s="164">
        <v>1.62</v>
      </c>
      <c r="M44" s="161"/>
      <c r="N44" s="164">
        <v>2033.33</v>
      </c>
    </row>
    <row r="45" spans="1:14" ht="15">
      <c r="A45" s="163" t="s">
        <v>190</v>
      </c>
      <c r="B45" s="163" t="s">
        <v>44</v>
      </c>
      <c r="C45" s="163"/>
      <c r="D45" s="163"/>
      <c r="E45" s="163"/>
      <c r="F45" s="163" t="s">
        <v>385</v>
      </c>
      <c r="G45" s="163" t="s">
        <v>174</v>
      </c>
      <c r="H45" s="163" t="s">
        <v>256</v>
      </c>
      <c r="I45" s="163" t="s">
        <v>257</v>
      </c>
      <c r="J45" s="163"/>
      <c r="K45" s="163" t="s">
        <v>386</v>
      </c>
      <c r="L45" s="164">
        <v>1.43</v>
      </c>
      <c r="M45" s="161"/>
      <c r="N45" s="164">
        <v>2034.76</v>
      </c>
    </row>
    <row r="46" spans="1:14" ht="15">
      <c r="A46" s="163" t="s">
        <v>190</v>
      </c>
      <c r="B46" s="163" t="s">
        <v>44</v>
      </c>
      <c r="C46" s="163"/>
      <c r="D46" s="163"/>
      <c r="E46" s="163"/>
      <c r="F46" s="163" t="s">
        <v>608</v>
      </c>
      <c r="G46" s="163" t="s">
        <v>609</v>
      </c>
      <c r="H46" s="163" t="s">
        <v>417</v>
      </c>
      <c r="I46" s="163" t="s">
        <v>418</v>
      </c>
      <c r="J46" s="163"/>
      <c r="K46" s="163" t="s">
        <v>610</v>
      </c>
      <c r="L46" s="164">
        <v>15.88</v>
      </c>
      <c r="M46" s="161"/>
      <c r="N46" s="164">
        <v>2050.64</v>
      </c>
    </row>
    <row r="47" spans="1:14" ht="15">
      <c r="A47" s="163" t="s">
        <v>611</v>
      </c>
      <c r="B47" s="163" t="s">
        <v>44</v>
      </c>
      <c r="C47" s="163"/>
      <c r="D47" s="163"/>
      <c r="E47" s="163"/>
      <c r="F47" s="163" t="s">
        <v>612</v>
      </c>
      <c r="G47" s="163" t="s">
        <v>141</v>
      </c>
      <c r="H47" s="163" t="s">
        <v>406</v>
      </c>
      <c r="I47" s="163" t="s">
        <v>407</v>
      </c>
      <c r="J47" s="163"/>
      <c r="K47" s="163" t="s">
        <v>613</v>
      </c>
      <c r="L47" s="164">
        <v>38.380000000000003</v>
      </c>
      <c r="M47" s="161"/>
      <c r="N47" s="164">
        <v>2089.02</v>
      </c>
    </row>
    <row r="48" spans="1:14" ht="15">
      <c r="A48" s="169" t="s">
        <v>692</v>
      </c>
      <c r="B48" s="169" t="s">
        <v>44</v>
      </c>
      <c r="C48" s="169"/>
      <c r="D48" s="169"/>
      <c r="E48" s="169"/>
      <c r="F48" s="169" t="s">
        <v>693</v>
      </c>
      <c r="G48" s="169" t="s">
        <v>194</v>
      </c>
      <c r="H48" s="169" t="s">
        <v>303</v>
      </c>
      <c r="I48" s="169" t="s">
        <v>304</v>
      </c>
      <c r="J48" s="169"/>
      <c r="K48" s="169" t="s">
        <v>694</v>
      </c>
      <c r="L48" s="170">
        <v>67.239999999999995</v>
      </c>
      <c r="M48" s="168"/>
      <c r="N48" s="170">
        <v>2165.04</v>
      </c>
    </row>
    <row r="49" spans="1:14" ht="15">
      <c r="A49" s="169" t="s">
        <v>223</v>
      </c>
      <c r="B49" s="169" t="s">
        <v>44</v>
      </c>
      <c r="C49" s="169"/>
      <c r="D49" s="169"/>
      <c r="E49" s="169"/>
      <c r="F49" s="169" t="s">
        <v>617</v>
      </c>
      <c r="G49" s="169" t="s">
        <v>618</v>
      </c>
      <c r="H49" s="169" t="s">
        <v>256</v>
      </c>
      <c r="I49" s="169" t="s">
        <v>257</v>
      </c>
      <c r="J49" s="169"/>
      <c r="K49" s="169" t="s">
        <v>619</v>
      </c>
      <c r="L49" s="170">
        <v>3.5</v>
      </c>
      <c r="M49" s="168"/>
      <c r="N49" s="170">
        <v>2168.54</v>
      </c>
    </row>
    <row r="50" spans="1:14" ht="15">
      <c r="A50" s="169" t="s">
        <v>223</v>
      </c>
      <c r="B50" s="169" t="s">
        <v>44</v>
      </c>
      <c r="C50" s="169"/>
      <c r="D50" s="169"/>
      <c r="E50" s="169"/>
      <c r="F50" s="169" t="s">
        <v>620</v>
      </c>
      <c r="G50" s="169" t="s">
        <v>199</v>
      </c>
      <c r="H50" s="169" t="s">
        <v>256</v>
      </c>
      <c r="I50" s="169" t="s">
        <v>257</v>
      </c>
      <c r="J50" s="169"/>
      <c r="K50" s="169" t="s">
        <v>621</v>
      </c>
      <c r="L50" s="170">
        <v>7.2</v>
      </c>
      <c r="M50" s="168"/>
      <c r="N50" s="170">
        <v>2175.7399999999998</v>
      </c>
    </row>
    <row r="51" spans="1:14" ht="15">
      <c r="A51" s="169" t="s">
        <v>223</v>
      </c>
      <c r="B51" s="169" t="s">
        <v>44</v>
      </c>
      <c r="C51" s="169"/>
      <c r="D51" s="169"/>
      <c r="E51" s="169"/>
      <c r="F51" s="169" t="s">
        <v>622</v>
      </c>
      <c r="G51" s="169" t="s">
        <v>178</v>
      </c>
      <c r="H51" s="169" t="s">
        <v>256</v>
      </c>
      <c r="I51" s="169" t="s">
        <v>257</v>
      </c>
      <c r="J51" s="169"/>
      <c r="K51" s="169" t="s">
        <v>623</v>
      </c>
      <c r="L51" s="170">
        <v>0.32</v>
      </c>
      <c r="M51" s="168"/>
      <c r="N51" s="170">
        <v>2176.06</v>
      </c>
    </row>
    <row r="52" spans="1:14" ht="15">
      <c r="A52" s="169" t="s">
        <v>223</v>
      </c>
      <c r="B52" s="169" t="s">
        <v>44</v>
      </c>
      <c r="C52" s="169"/>
      <c r="D52" s="169"/>
      <c r="E52" s="169"/>
      <c r="F52" s="169" t="s">
        <v>624</v>
      </c>
      <c r="G52" s="169" t="s">
        <v>168</v>
      </c>
      <c r="H52" s="169" t="s">
        <v>256</v>
      </c>
      <c r="I52" s="169" t="s">
        <v>257</v>
      </c>
      <c r="J52" s="169"/>
      <c r="K52" s="169" t="s">
        <v>625</v>
      </c>
      <c r="L52" s="170">
        <v>3.51</v>
      </c>
      <c r="M52" s="168"/>
      <c r="N52" s="170">
        <v>2179.5700000000002</v>
      </c>
    </row>
    <row r="53" spans="1:14" ht="15">
      <c r="A53" s="169" t="s">
        <v>223</v>
      </c>
      <c r="B53" s="169" t="s">
        <v>44</v>
      </c>
      <c r="C53" s="169"/>
      <c r="D53" s="169"/>
      <c r="E53" s="169"/>
      <c r="F53" s="169" t="s">
        <v>695</v>
      </c>
      <c r="G53" s="169" t="s">
        <v>211</v>
      </c>
      <c r="H53" s="169" t="s">
        <v>417</v>
      </c>
      <c r="I53" s="169" t="s">
        <v>418</v>
      </c>
      <c r="J53" s="169"/>
      <c r="K53" s="169" t="s">
        <v>696</v>
      </c>
      <c r="L53" s="170">
        <v>15.79</v>
      </c>
      <c r="M53" s="168"/>
      <c r="N53" s="170">
        <v>2195.36</v>
      </c>
    </row>
    <row r="54" spans="1:14" ht="15">
      <c r="A54" s="169" t="s">
        <v>223</v>
      </c>
      <c r="B54" s="169" t="s">
        <v>44</v>
      </c>
      <c r="C54" s="169"/>
      <c r="D54" s="169"/>
      <c r="E54" s="169"/>
      <c r="F54" s="169" t="s">
        <v>697</v>
      </c>
      <c r="G54" s="169" t="s">
        <v>177</v>
      </c>
      <c r="H54" s="169" t="s">
        <v>417</v>
      </c>
      <c r="I54" s="169" t="s">
        <v>418</v>
      </c>
      <c r="J54" s="169"/>
      <c r="K54" s="169" t="s">
        <v>698</v>
      </c>
      <c r="L54" s="170">
        <v>15.88</v>
      </c>
      <c r="M54" s="168"/>
      <c r="N54" s="170">
        <v>2211.2399999999998</v>
      </c>
    </row>
    <row r="55" spans="1:14" ht="15">
      <c r="A55" s="169" t="s">
        <v>223</v>
      </c>
      <c r="B55" s="169" t="s">
        <v>44</v>
      </c>
      <c r="C55" s="169"/>
      <c r="D55" s="169"/>
      <c r="E55" s="169"/>
      <c r="F55" s="169" t="s">
        <v>699</v>
      </c>
      <c r="G55" s="169" t="s">
        <v>700</v>
      </c>
      <c r="H55" s="169" t="s">
        <v>417</v>
      </c>
      <c r="I55" s="169" t="s">
        <v>418</v>
      </c>
      <c r="J55" s="169"/>
      <c r="K55" s="169" t="s">
        <v>701</v>
      </c>
      <c r="L55" s="170">
        <v>14.29</v>
      </c>
      <c r="M55" s="168"/>
      <c r="N55" s="170">
        <v>2225.5300000000002</v>
      </c>
    </row>
    <row r="56" spans="1:14" ht="15">
      <c r="A56" s="169" t="s">
        <v>223</v>
      </c>
      <c r="B56" s="169" t="s">
        <v>44</v>
      </c>
      <c r="C56" s="169"/>
      <c r="D56" s="169"/>
      <c r="E56" s="169"/>
      <c r="F56" s="169" t="s">
        <v>702</v>
      </c>
      <c r="G56" s="169" t="s">
        <v>703</v>
      </c>
      <c r="H56" s="169" t="s">
        <v>417</v>
      </c>
      <c r="I56" s="169" t="s">
        <v>418</v>
      </c>
      <c r="J56" s="169"/>
      <c r="K56" s="169" t="s">
        <v>704</v>
      </c>
      <c r="L56" s="170">
        <v>10.53</v>
      </c>
      <c r="M56" s="168"/>
      <c r="N56" s="170">
        <v>2236.06</v>
      </c>
    </row>
    <row r="57" spans="1:14" ht="15">
      <c r="A57" s="169" t="s">
        <v>223</v>
      </c>
      <c r="B57" s="169" t="s">
        <v>44</v>
      </c>
      <c r="C57" s="169"/>
      <c r="D57" s="169"/>
      <c r="E57" s="169"/>
      <c r="F57" s="169" t="s">
        <v>705</v>
      </c>
      <c r="G57" s="169" t="s">
        <v>206</v>
      </c>
      <c r="H57" s="169" t="s">
        <v>417</v>
      </c>
      <c r="I57" s="169" t="s">
        <v>418</v>
      </c>
      <c r="J57" s="169"/>
      <c r="K57" s="169" t="s">
        <v>706</v>
      </c>
      <c r="L57" s="170">
        <v>22.35</v>
      </c>
      <c r="M57" s="168"/>
      <c r="N57" s="170">
        <v>2258.41</v>
      </c>
    </row>
    <row r="58" spans="1:14" ht="15">
      <c r="A58" s="169" t="s">
        <v>707</v>
      </c>
      <c r="B58" s="169" t="s">
        <v>44</v>
      </c>
      <c r="C58" s="169"/>
      <c r="D58" s="169"/>
      <c r="E58" s="169"/>
      <c r="F58" s="169" t="s">
        <v>708</v>
      </c>
      <c r="G58" s="169" t="s">
        <v>198</v>
      </c>
      <c r="H58" s="169" t="s">
        <v>417</v>
      </c>
      <c r="I58" s="169" t="s">
        <v>418</v>
      </c>
      <c r="J58" s="169"/>
      <c r="K58" s="169" t="s">
        <v>709</v>
      </c>
      <c r="L58" s="170">
        <v>63.52</v>
      </c>
      <c r="M58" s="168"/>
      <c r="N58" s="170">
        <v>2321.9299999999998</v>
      </c>
    </row>
    <row r="59" spans="1:14" ht="15">
      <c r="A59" s="169" t="s">
        <v>225</v>
      </c>
      <c r="B59" s="169" t="s">
        <v>44</v>
      </c>
      <c r="C59" s="169"/>
      <c r="D59" s="169"/>
      <c r="E59" s="169"/>
      <c r="F59" s="169" t="s">
        <v>710</v>
      </c>
      <c r="G59" s="169" t="s">
        <v>711</v>
      </c>
      <c r="H59" s="169" t="s">
        <v>417</v>
      </c>
      <c r="I59" s="169" t="s">
        <v>418</v>
      </c>
      <c r="J59" s="169"/>
      <c r="K59" s="169" t="s">
        <v>712</v>
      </c>
      <c r="L59" s="170">
        <v>71.14</v>
      </c>
      <c r="M59" s="168"/>
      <c r="N59" s="170">
        <v>2393.0700000000002</v>
      </c>
    </row>
    <row r="60" spans="1:14" ht="15">
      <c r="A60" s="169" t="s">
        <v>225</v>
      </c>
      <c r="B60" s="169" t="s">
        <v>44</v>
      </c>
      <c r="C60" s="169"/>
      <c r="D60" s="169"/>
      <c r="E60" s="169"/>
      <c r="F60" s="169" t="s">
        <v>713</v>
      </c>
      <c r="G60" s="169" t="s">
        <v>714</v>
      </c>
      <c r="H60" s="169" t="s">
        <v>417</v>
      </c>
      <c r="I60" s="169" t="s">
        <v>418</v>
      </c>
      <c r="J60" s="169"/>
      <c r="K60" s="169" t="s">
        <v>715</v>
      </c>
      <c r="L60" s="170">
        <v>77.14</v>
      </c>
      <c r="M60" s="168"/>
      <c r="N60" s="170">
        <v>2470.21</v>
      </c>
    </row>
    <row r="61" spans="1:14" ht="15">
      <c r="A61" s="169" t="s">
        <v>226</v>
      </c>
      <c r="B61" s="169" t="s">
        <v>44</v>
      </c>
      <c r="C61" s="169"/>
      <c r="D61" s="169"/>
      <c r="E61" s="169"/>
      <c r="F61" s="169" t="s">
        <v>716</v>
      </c>
      <c r="G61" s="169" t="s">
        <v>717</v>
      </c>
      <c r="H61" s="169" t="s">
        <v>303</v>
      </c>
      <c r="I61" s="169" t="s">
        <v>304</v>
      </c>
      <c r="J61" s="169"/>
      <c r="K61" s="169" t="s">
        <v>718</v>
      </c>
      <c r="L61" s="170">
        <v>10.119999999999999</v>
      </c>
      <c r="M61" s="168"/>
      <c r="N61" s="170">
        <v>2480.33</v>
      </c>
    </row>
    <row r="62" spans="1:14" ht="15">
      <c r="A62" s="169" t="s">
        <v>719</v>
      </c>
      <c r="B62" s="169" t="s">
        <v>44</v>
      </c>
      <c r="C62" s="169"/>
      <c r="D62" s="169"/>
      <c r="E62" s="169"/>
      <c r="F62" s="169" t="s">
        <v>720</v>
      </c>
      <c r="G62" s="169" t="s">
        <v>721</v>
      </c>
      <c r="H62" s="169" t="s">
        <v>303</v>
      </c>
      <c r="I62" s="169" t="s">
        <v>304</v>
      </c>
      <c r="J62" s="169"/>
      <c r="K62" s="169" t="s">
        <v>722</v>
      </c>
      <c r="L62" s="170">
        <v>10.94</v>
      </c>
      <c r="M62" s="168"/>
      <c r="N62" s="170">
        <v>2491.27</v>
      </c>
    </row>
    <row r="63" spans="1:14" ht="15">
      <c r="A63" s="169" t="s">
        <v>227</v>
      </c>
      <c r="B63" s="169" t="s">
        <v>44</v>
      </c>
      <c r="C63" s="169"/>
      <c r="D63" s="169"/>
      <c r="E63" s="169"/>
      <c r="F63" s="169" t="s">
        <v>723</v>
      </c>
      <c r="G63" s="169" t="s">
        <v>724</v>
      </c>
      <c r="H63" s="169" t="s">
        <v>725</v>
      </c>
      <c r="I63" s="169" t="s">
        <v>726</v>
      </c>
      <c r="J63" s="169"/>
      <c r="K63" s="169" t="s">
        <v>727</v>
      </c>
      <c r="L63" s="170">
        <v>1.24</v>
      </c>
      <c r="M63" s="168"/>
      <c r="N63" s="170">
        <v>2492.5100000000002</v>
      </c>
    </row>
    <row r="64" spans="1:14" ht="15">
      <c r="A64" s="169" t="s">
        <v>632</v>
      </c>
      <c r="B64" s="169" t="s">
        <v>44</v>
      </c>
      <c r="C64" s="169"/>
      <c r="D64" s="169"/>
      <c r="E64" s="169"/>
      <c r="F64" s="169" t="s">
        <v>728</v>
      </c>
      <c r="G64" s="169" t="s">
        <v>182</v>
      </c>
      <c r="H64" s="169" t="s">
        <v>406</v>
      </c>
      <c r="I64" s="169" t="s">
        <v>407</v>
      </c>
      <c r="J64" s="169"/>
      <c r="K64" s="169" t="s">
        <v>729</v>
      </c>
      <c r="L64" s="170">
        <v>31.72</v>
      </c>
      <c r="M64" s="168"/>
      <c r="N64" s="170">
        <v>2524.23</v>
      </c>
    </row>
    <row r="65" spans="1:14" ht="15">
      <c r="A65" s="169" t="s">
        <v>635</v>
      </c>
      <c r="B65" s="169" t="s">
        <v>44</v>
      </c>
      <c r="C65" s="169"/>
      <c r="D65" s="169"/>
      <c r="E65" s="169"/>
      <c r="F65" s="169" t="s">
        <v>636</v>
      </c>
      <c r="G65" s="169" t="s">
        <v>637</v>
      </c>
      <c r="H65" s="169" t="s">
        <v>256</v>
      </c>
      <c r="I65" s="169" t="s">
        <v>257</v>
      </c>
      <c r="J65" s="169"/>
      <c r="K65" s="169" t="s">
        <v>638</v>
      </c>
      <c r="L65" s="170">
        <v>4.18</v>
      </c>
      <c r="M65" s="168"/>
      <c r="N65" s="170">
        <v>2528.41</v>
      </c>
    </row>
    <row r="66" spans="1:14" ht="15">
      <c r="A66" s="169" t="s">
        <v>635</v>
      </c>
      <c r="B66" s="169" t="s">
        <v>44</v>
      </c>
      <c r="C66" s="169"/>
      <c r="D66" s="169"/>
      <c r="E66" s="169"/>
      <c r="F66" s="169" t="s">
        <v>639</v>
      </c>
      <c r="G66" s="169" t="s">
        <v>640</v>
      </c>
      <c r="H66" s="169" t="s">
        <v>256</v>
      </c>
      <c r="I66" s="169" t="s">
        <v>257</v>
      </c>
      <c r="J66" s="169"/>
      <c r="K66" s="169" t="s">
        <v>641</v>
      </c>
      <c r="L66" s="170">
        <v>3.46</v>
      </c>
      <c r="M66" s="168"/>
      <c r="N66" s="170">
        <v>2531.87</v>
      </c>
    </row>
    <row r="67" spans="1:14" ht="15">
      <c r="A67" s="169" t="s">
        <v>635</v>
      </c>
      <c r="B67" s="169" t="s">
        <v>44</v>
      </c>
      <c r="C67" s="169"/>
      <c r="D67" s="169"/>
      <c r="E67" s="169"/>
      <c r="F67" s="169" t="s">
        <v>642</v>
      </c>
      <c r="G67" s="169" t="s">
        <v>643</v>
      </c>
      <c r="H67" s="169" t="s">
        <v>256</v>
      </c>
      <c r="I67" s="169" t="s">
        <v>257</v>
      </c>
      <c r="J67" s="169"/>
      <c r="K67" s="169" t="s">
        <v>644</v>
      </c>
      <c r="L67" s="170">
        <v>0.67</v>
      </c>
      <c r="M67" s="168"/>
      <c r="N67" s="170">
        <v>2532.54</v>
      </c>
    </row>
    <row r="68" spans="1:14" ht="15">
      <c r="A68" s="169" t="s">
        <v>635</v>
      </c>
      <c r="B68" s="169" t="s">
        <v>44</v>
      </c>
      <c r="C68" s="169"/>
      <c r="D68" s="169"/>
      <c r="E68" s="169"/>
      <c r="F68" s="169" t="s">
        <v>730</v>
      </c>
      <c r="G68" s="169" t="s">
        <v>731</v>
      </c>
      <c r="H68" s="169" t="s">
        <v>417</v>
      </c>
      <c r="I68" s="169" t="s">
        <v>418</v>
      </c>
      <c r="J68" s="169"/>
      <c r="K68" s="169" t="s">
        <v>732</v>
      </c>
      <c r="L68" s="170">
        <v>4.72</v>
      </c>
      <c r="M68" s="168"/>
      <c r="N68" s="170">
        <v>2537.2600000000002</v>
      </c>
    </row>
    <row r="69" spans="1:14" ht="15">
      <c r="A69" s="169" t="s">
        <v>635</v>
      </c>
      <c r="B69" s="169" t="s">
        <v>44</v>
      </c>
      <c r="C69" s="169"/>
      <c r="D69" s="169"/>
      <c r="E69" s="169"/>
      <c r="F69" s="169" t="s">
        <v>733</v>
      </c>
      <c r="G69" s="169" t="s">
        <v>734</v>
      </c>
      <c r="H69" s="169" t="s">
        <v>417</v>
      </c>
      <c r="I69" s="169" t="s">
        <v>418</v>
      </c>
      <c r="J69" s="169"/>
      <c r="K69" s="169" t="s">
        <v>735</v>
      </c>
      <c r="L69" s="170">
        <v>15.88</v>
      </c>
      <c r="M69" s="168"/>
      <c r="N69" s="170">
        <v>2553.14</v>
      </c>
    </row>
    <row r="70" spans="1:14" ht="15">
      <c r="A70" s="169" t="s">
        <v>635</v>
      </c>
      <c r="B70" s="169" t="s">
        <v>44</v>
      </c>
      <c r="C70" s="169"/>
      <c r="D70" s="169"/>
      <c r="E70" s="169"/>
      <c r="F70" s="169" t="s">
        <v>736</v>
      </c>
      <c r="G70" s="169" t="s">
        <v>737</v>
      </c>
      <c r="H70" s="169" t="s">
        <v>303</v>
      </c>
      <c r="I70" s="169" t="s">
        <v>304</v>
      </c>
      <c r="J70" s="169"/>
      <c r="K70" s="169" t="s">
        <v>738</v>
      </c>
      <c r="L70" s="170">
        <v>62.73</v>
      </c>
      <c r="M70" s="168"/>
      <c r="N70" s="170">
        <v>2615.87</v>
      </c>
    </row>
    <row r="71" spans="1:14" ht="15">
      <c r="A71" s="169" t="s">
        <v>635</v>
      </c>
      <c r="B71" s="169" t="s">
        <v>44</v>
      </c>
      <c r="C71" s="169"/>
      <c r="D71" s="169"/>
      <c r="E71" s="169"/>
      <c r="F71" s="169" t="s">
        <v>739</v>
      </c>
      <c r="G71" s="169" t="s">
        <v>145</v>
      </c>
      <c r="H71" s="169" t="s">
        <v>303</v>
      </c>
      <c r="I71" s="169" t="s">
        <v>304</v>
      </c>
      <c r="J71" s="169"/>
      <c r="K71" s="169" t="s">
        <v>740</v>
      </c>
      <c r="L71" s="170">
        <v>11.6</v>
      </c>
      <c r="M71" s="168"/>
      <c r="N71" s="170">
        <v>2627.47</v>
      </c>
    </row>
    <row r="72" spans="1:14" ht="15">
      <c r="A72" s="169" t="s">
        <v>741</v>
      </c>
      <c r="B72" s="169" t="s">
        <v>44</v>
      </c>
      <c r="C72" s="169"/>
      <c r="D72" s="169"/>
      <c r="E72" s="169"/>
      <c r="F72" s="169" t="s">
        <v>742</v>
      </c>
      <c r="G72" s="169" t="s">
        <v>151</v>
      </c>
      <c r="H72" s="169" t="s">
        <v>303</v>
      </c>
      <c r="I72" s="169" t="s">
        <v>304</v>
      </c>
      <c r="J72" s="169"/>
      <c r="K72" s="169" t="s">
        <v>743</v>
      </c>
      <c r="L72" s="170">
        <v>5.0599999999999996</v>
      </c>
      <c r="M72" s="168"/>
      <c r="N72" s="170">
        <v>2632.53</v>
      </c>
    </row>
    <row r="73" spans="1:14" ht="15">
      <c r="A73" s="169" t="s">
        <v>744</v>
      </c>
      <c r="B73" s="169" t="s">
        <v>44</v>
      </c>
      <c r="C73" s="169"/>
      <c r="D73" s="169"/>
      <c r="E73" s="169"/>
      <c r="F73" s="169" t="s">
        <v>745</v>
      </c>
      <c r="G73" s="169" t="s">
        <v>746</v>
      </c>
      <c r="H73" s="169" t="s">
        <v>417</v>
      </c>
      <c r="I73" s="169" t="s">
        <v>418</v>
      </c>
      <c r="J73" s="169"/>
      <c r="K73" s="169" t="s">
        <v>747</v>
      </c>
      <c r="L73" s="170">
        <v>2.93</v>
      </c>
      <c r="M73" s="168"/>
      <c r="N73" s="170">
        <v>2635.46</v>
      </c>
    </row>
    <row r="74" spans="1:14" ht="15">
      <c r="A74" s="169" t="s">
        <v>744</v>
      </c>
      <c r="B74" s="169" t="s">
        <v>44</v>
      </c>
      <c r="C74" s="169"/>
      <c r="D74" s="169"/>
      <c r="E74" s="169"/>
      <c r="F74" s="169" t="s">
        <v>748</v>
      </c>
      <c r="G74" s="169" t="s">
        <v>749</v>
      </c>
      <c r="H74" s="169" t="s">
        <v>417</v>
      </c>
      <c r="I74" s="169" t="s">
        <v>418</v>
      </c>
      <c r="J74" s="169"/>
      <c r="K74" s="169" t="s">
        <v>750</v>
      </c>
      <c r="L74" s="170">
        <v>15.28</v>
      </c>
      <c r="M74" s="168"/>
      <c r="N74" s="170">
        <v>2650.74</v>
      </c>
    </row>
    <row r="75" spans="1:14" ht="15">
      <c r="A75" s="169" t="s">
        <v>744</v>
      </c>
      <c r="B75" s="169" t="s">
        <v>44</v>
      </c>
      <c r="C75" s="169"/>
      <c r="D75" s="169"/>
      <c r="E75" s="169"/>
      <c r="F75" s="169" t="s">
        <v>751</v>
      </c>
      <c r="G75" s="169" t="s">
        <v>156</v>
      </c>
      <c r="H75" s="169" t="s">
        <v>303</v>
      </c>
      <c r="I75" s="169" t="s">
        <v>304</v>
      </c>
      <c r="J75" s="169"/>
      <c r="K75" s="169" t="s">
        <v>752</v>
      </c>
      <c r="L75" s="170">
        <v>7.29</v>
      </c>
      <c r="M75" s="168"/>
      <c r="N75" s="170">
        <v>2658.03</v>
      </c>
    </row>
    <row r="76" spans="1:14" ht="15">
      <c r="A76" s="169" t="s">
        <v>744</v>
      </c>
      <c r="B76" s="169" t="s">
        <v>44</v>
      </c>
      <c r="C76" s="169"/>
      <c r="D76" s="169"/>
      <c r="E76" s="169"/>
      <c r="F76" s="169" t="s">
        <v>753</v>
      </c>
      <c r="G76" s="169" t="s">
        <v>754</v>
      </c>
      <c r="H76" s="169" t="s">
        <v>303</v>
      </c>
      <c r="I76" s="169" t="s">
        <v>304</v>
      </c>
      <c r="J76" s="169"/>
      <c r="K76" s="169" t="s">
        <v>755</v>
      </c>
      <c r="L76" s="170">
        <v>9.76</v>
      </c>
      <c r="M76" s="168"/>
      <c r="N76" s="170">
        <v>2667.79</v>
      </c>
    </row>
    <row r="77" spans="1:14" ht="15">
      <c r="A77" s="169" t="s">
        <v>756</v>
      </c>
      <c r="B77" s="169" t="s">
        <v>44</v>
      </c>
      <c r="C77" s="169"/>
      <c r="D77" s="169"/>
      <c r="E77" s="169"/>
      <c r="F77" s="169" t="s">
        <v>757</v>
      </c>
      <c r="G77" s="169" t="s">
        <v>758</v>
      </c>
      <c r="H77" s="169" t="s">
        <v>589</v>
      </c>
      <c r="I77" s="169" t="s">
        <v>590</v>
      </c>
      <c r="J77" s="169"/>
      <c r="K77" s="169" t="s">
        <v>759</v>
      </c>
      <c r="L77" s="170">
        <v>64.22</v>
      </c>
      <c r="M77" s="168"/>
      <c r="N77" s="170">
        <v>2732.01</v>
      </c>
    </row>
    <row r="78" spans="1:14" ht="15">
      <c r="A78" s="169" t="s">
        <v>756</v>
      </c>
      <c r="B78" s="169" t="s">
        <v>44</v>
      </c>
      <c r="C78" s="169"/>
      <c r="D78" s="169"/>
      <c r="E78" s="169"/>
      <c r="F78" s="169" t="s">
        <v>760</v>
      </c>
      <c r="G78" s="169" t="s">
        <v>761</v>
      </c>
      <c r="H78" s="169" t="s">
        <v>589</v>
      </c>
      <c r="I78" s="169" t="s">
        <v>590</v>
      </c>
      <c r="J78" s="169"/>
      <c r="K78" s="169" t="s">
        <v>762</v>
      </c>
      <c r="L78" s="170">
        <v>3.54</v>
      </c>
      <c r="M78" s="168"/>
      <c r="N78" s="170">
        <v>2735.55</v>
      </c>
    </row>
    <row r="79" spans="1:14" ht="15">
      <c r="A79" s="169" t="s">
        <v>654</v>
      </c>
      <c r="B79" s="169" t="s">
        <v>44</v>
      </c>
      <c r="C79" s="169"/>
      <c r="D79" s="169"/>
      <c r="E79" s="169"/>
      <c r="F79" s="169" t="s">
        <v>763</v>
      </c>
      <c r="G79" s="169" t="s">
        <v>764</v>
      </c>
      <c r="H79" s="169" t="s">
        <v>417</v>
      </c>
      <c r="I79" s="169" t="s">
        <v>418</v>
      </c>
      <c r="J79" s="169"/>
      <c r="K79" s="169" t="s">
        <v>765</v>
      </c>
      <c r="L79" s="170">
        <v>1.57</v>
      </c>
      <c r="M79" s="168"/>
      <c r="N79" s="170">
        <v>2737.12</v>
      </c>
    </row>
    <row r="80" spans="1:14" ht="15">
      <c r="A80" s="169" t="s">
        <v>654</v>
      </c>
      <c r="B80" s="169" t="s">
        <v>44</v>
      </c>
      <c r="C80" s="169"/>
      <c r="D80" s="169"/>
      <c r="E80" s="169"/>
      <c r="F80" s="169" t="s">
        <v>766</v>
      </c>
      <c r="G80" s="169" t="s">
        <v>767</v>
      </c>
      <c r="H80" s="169" t="s">
        <v>303</v>
      </c>
      <c r="I80" s="169" t="s">
        <v>304</v>
      </c>
      <c r="J80" s="169"/>
      <c r="K80" s="169" t="s">
        <v>768</v>
      </c>
      <c r="L80" s="170">
        <v>32.26</v>
      </c>
      <c r="M80" s="168"/>
      <c r="N80" s="170">
        <v>2769.38</v>
      </c>
    </row>
    <row r="81" spans="1:14" ht="15">
      <c r="A81" s="169" t="s">
        <v>229</v>
      </c>
      <c r="B81" s="169" t="s">
        <v>44</v>
      </c>
      <c r="C81" s="169"/>
      <c r="D81" s="169"/>
      <c r="E81" s="169"/>
      <c r="F81" s="169" t="s">
        <v>769</v>
      </c>
      <c r="G81" s="169" t="s">
        <v>770</v>
      </c>
      <c r="H81" s="169" t="s">
        <v>417</v>
      </c>
      <c r="I81" s="169" t="s">
        <v>418</v>
      </c>
      <c r="J81" s="169"/>
      <c r="K81" s="169" t="s">
        <v>771</v>
      </c>
      <c r="L81" s="170">
        <v>4.33</v>
      </c>
      <c r="M81" s="168"/>
      <c r="N81" s="170">
        <v>2773.71</v>
      </c>
    </row>
    <row r="82" spans="1:14" ht="15">
      <c r="A82" s="169" t="s">
        <v>229</v>
      </c>
      <c r="B82" s="169" t="s">
        <v>44</v>
      </c>
      <c r="C82" s="169"/>
      <c r="D82" s="169"/>
      <c r="E82" s="169"/>
      <c r="F82" s="169" t="s">
        <v>772</v>
      </c>
      <c r="G82" s="169" t="s">
        <v>773</v>
      </c>
      <c r="H82" s="169" t="s">
        <v>417</v>
      </c>
      <c r="I82" s="169" t="s">
        <v>418</v>
      </c>
      <c r="J82" s="169"/>
      <c r="K82" s="169" t="s">
        <v>774</v>
      </c>
      <c r="L82" s="170">
        <v>23.9</v>
      </c>
      <c r="M82" s="168"/>
      <c r="N82" s="170">
        <v>2797.61</v>
      </c>
    </row>
    <row r="83" spans="1:14" ht="15">
      <c r="A83" s="169" t="s">
        <v>229</v>
      </c>
      <c r="B83" s="169" t="s">
        <v>44</v>
      </c>
      <c r="C83" s="169"/>
      <c r="D83" s="169"/>
      <c r="E83" s="169"/>
      <c r="F83" s="169" t="s">
        <v>775</v>
      </c>
      <c r="G83" s="169" t="s">
        <v>776</v>
      </c>
      <c r="H83" s="169" t="s">
        <v>417</v>
      </c>
      <c r="I83" s="169" t="s">
        <v>418</v>
      </c>
      <c r="J83" s="169"/>
      <c r="K83" s="169" t="s">
        <v>777</v>
      </c>
      <c r="L83" s="170">
        <v>35.44</v>
      </c>
      <c r="M83" s="168"/>
      <c r="N83" s="170">
        <v>2833.05</v>
      </c>
    </row>
    <row r="84" spans="1:14" ht="15">
      <c r="A84" s="169" t="s">
        <v>229</v>
      </c>
      <c r="B84" s="169" t="s">
        <v>44</v>
      </c>
      <c r="C84" s="169"/>
      <c r="D84" s="169"/>
      <c r="E84" s="169"/>
      <c r="F84" s="169" t="s">
        <v>778</v>
      </c>
      <c r="G84" s="169" t="s">
        <v>779</v>
      </c>
      <c r="H84" s="169" t="s">
        <v>417</v>
      </c>
      <c r="I84" s="169" t="s">
        <v>418</v>
      </c>
      <c r="J84" s="169"/>
      <c r="K84" s="169" t="s">
        <v>780</v>
      </c>
      <c r="L84" s="170">
        <v>2.78</v>
      </c>
      <c r="M84" s="168"/>
      <c r="N84" s="170">
        <v>2835.83</v>
      </c>
    </row>
    <row r="85" spans="1:14" ht="15">
      <c r="A85" s="169" t="s">
        <v>229</v>
      </c>
      <c r="B85" s="169" t="s">
        <v>44</v>
      </c>
      <c r="C85" s="169"/>
      <c r="D85" s="169"/>
      <c r="E85" s="169"/>
      <c r="F85" s="169" t="s">
        <v>781</v>
      </c>
      <c r="G85" s="169" t="s">
        <v>782</v>
      </c>
      <c r="H85" s="169" t="s">
        <v>417</v>
      </c>
      <c r="I85" s="169" t="s">
        <v>418</v>
      </c>
      <c r="J85" s="169"/>
      <c r="K85" s="169" t="s">
        <v>783</v>
      </c>
      <c r="L85" s="170">
        <v>36.479999999999997</v>
      </c>
      <c r="M85" s="168"/>
      <c r="N85" s="170">
        <v>2872.31</v>
      </c>
    </row>
    <row r="86" spans="1:14" ht="15">
      <c r="A86" s="169" t="s">
        <v>229</v>
      </c>
      <c r="B86" s="169" t="s">
        <v>44</v>
      </c>
      <c r="C86" s="169"/>
      <c r="D86" s="169"/>
      <c r="E86" s="169"/>
      <c r="F86" s="169" t="s">
        <v>784</v>
      </c>
      <c r="G86" s="169" t="s">
        <v>210</v>
      </c>
      <c r="H86" s="169" t="s">
        <v>303</v>
      </c>
      <c r="I86" s="169" t="s">
        <v>304</v>
      </c>
      <c r="J86" s="169"/>
      <c r="K86" s="169" t="s">
        <v>785</v>
      </c>
      <c r="L86" s="170">
        <v>12.33</v>
      </c>
      <c r="M86" s="168"/>
      <c r="N86" s="170">
        <v>2884.64</v>
      </c>
    </row>
    <row r="87" spans="1:14" ht="15">
      <c r="A87" s="169" t="s">
        <v>229</v>
      </c>
      <c r="B87" s="169" t="s">
        <v>44</v>
      </c>
      <c r="C87" s="169"/>
      <c r="D87" s="169"/>
      <c r="E87" s="169"/>
      <c r="F87" s="169" t="s">
        <v>786</v>
      </c>
      <c r="G87" s="169" t="s">
        <v>787</v>
      </c>
      <c r="H87" s="169" t="s">
        <v>303</v>
      </c>
      <c r="I87" s="169" t="s">
        <v>304</v>
      </c>
      <c r="J87" s="169"/>
      <c r="K87" s="169" t="s">
        <v>788</v>
      </c>
      <c r="L87" s="170">
        <v>19.03</v>
      </c>
      <c r="M87" s="168"/>
      <c r="N87" s="170">
        <v>2903.67</v>
      </c>
    </row>
    <row r="88" spans="1:14" ht="15">
      <c r="A88" s="169" t="s">
        <v>229</v>
      </c>
      <c r="B88" s="169" t="s">
        <v>44</v>
      </c>
      <c r="C88" s="169"/>
      <c r="D88" s="169"/>
      <c r="E88" s="169"/>
      <c r="F88" s="169" t="s">
        <v>789</v>
      </c>
      <c r="G88" s="169" t="s">
        <v>790</v>
      </c>
      <c r="H88" s="169" t="s">
        <v>417</v>
      </c>
      <c r="I88" s="169" t="s">
        <v>418</v>
      </c>
      <c r="J88" s="169"/>
      <c r="K88" s="169" t="s">
        <v>791</v>
      </c>
      <c r="L88" s="170">
        <v>127.35</v>
      </c>
      <c r="M88" s="168"/>
      <c r="N88" s="170">
        <v>3031.02</v>
      </c>
    </row>
    <row r="89" spans="1:14" ht="15">
      <c r="A89" s="169" t="s">
        <v>792</v>
      </c>
      <c r="B89" s="169" t="s">
        <v>44</v>
      </c>
      <c r="C89" s="169"/>
      <c r="D89" s="169"/>
      <c r="E89" s="169"/>
      <c r="F89" s="169" t="s">
        <v>793</v>
      </c>
      <c r="G89" s="169" t="s">
        <v>794</v>
      </c>
      <c r="H89" s="169" t="s">
        <v>417</v>
      </c>
      <c r="I89" s="169" t="s">
        <v>418</v>
      </c>
      <c r="J89" s="169"/>
      <c r="K89" s="169" t="s">
        <v>795</v>
      </c>
      <c r="L89" s="170">
        <v>17.12</v>
      </c>
      <c r="M89" s="168"/>
      <c r="N89" s="170">
        <v>3048.14</v>
      </c>
    </row>
    <row r="90" spans="1:14" ht="15">
      <c r="A90" s="169" t="s">
        <v>792</v>
      </c>
      <c r="B90" s="169" t="s">
        <v>44</v>
      </c>
      <c r="C90" s="169"/>
      <c r="D90" s="169"/>
      <c r="E90" s="169"/>
      <c r="F90" s="169" t="s">
        <v>796</v>
      </c>
      <c r="G90" s="169" t="s">
        <v>797</v>
      </c>
      <c r="H90" s="169" t="s">
        <v>417</v>
      </c>
      <c r="I90" s="169" t="s">
        <v>418</v>
      </c>
      <c r="J90" s="169"/>
      <c r="K90" s="169" t="s">
        <v>798</v>
      </c>
      <c r="L90" s="170">
        <v>25.11</v>
      </c>
      <c r="M90" s="168"/>
      <c r="N90" s="170">
        <v>3073.25</v>
      </c>
    </row>
    <row r="91" spans="1:14" ht="15">
      <c r="A91" s="169" t="s">
        <v>792</v>
      </c>
      <c r="B91" s="169" t="s">
        <v>44</v>
      </c>
      <c r="C91" s="169"/>
      <c r="D91" s="169"/>
      <c r="E91" s="169"/>
      <c r="F91" s="169" t="s">
        <v>799</v>
      </c>
      <c r="G91" s="169" t="s">
        <v>800</v>
      </c>
      <c r="H91" s="169" t="s">
        <v>303</v>
      </c>
      <c r="I91" s="169" t="s">
        <v>304</v>
      </c>
      <c r="J91" s="169"/>
      <c r="K91" s="169" t="s">
        <v>801</v>
      </c>
      <c r="L91" s="170">
        <v>100.63</v>
      </c>
      <c r="M91" s="168"/>
      <c r="N91" s="170">
        <v>3173.88</v>
      </c>
    </row>
    <row r="92" spans="1:14" ht="15">
      <c r="A92" s="169" t="s">
        <v>230</v>
      </c>
      <c r="B92" s="169" t="s">
        <v>44</v>
      </c>
      <c r="C92" s="169"/>
      <c r="D92" s="169"/>
      <c r="E92" s="169"/>
      <c r="F92" s="169" t="s">
        <v>802</v>
      </c>
      <c r="G92" s="169" t="s">
        <v>803</v>
      </c>
      <c r="H92" s="169" t="s">
        <v>417</v>
      </c>
      <c r="I92" s="169" t="s">
        <v>418</v>
      </c>
      <c r="J92" s="169"/>
      <c r="K92" s="169" t="s">
        <v>804</v>
      </c>
      <c r="L92" s="170">
        <v>2.99</v>
      </c>
      <c r="M92" s="168"/>
      <c r="N92" s="170">
        <v>3176.87</v>
      </c>
    </row>
    <row r="93" spans="1:14" ht="15">
      <c r="A93" s="169" t="s">
        <v>231</v>
      </c>
      <c r="B93" s="169" t="s">
        <v>44</v>
      </c>
      <c r="C93" s="169"/>
      <c r="D93" s="169"/>
      <c r="E93" s="169"/>
      <c r="F93" s="169" t="s">
        <v>805</v>
      </c>
      <c r="G93" s="169" t="s">
        <v>806</v>
      </c>
      <c r="H93" s="169" t="s">
        <v>406</v>
      </c>
      <c r="I93" s="169" t="s">
        <v>407</v>
      </c>
      <c r="J93" s="169"/>
      <c r="K93" s="169" t="s">
        <v>807</v>
      </c>
      <c r="L93" s="170">
        <v>32.340000000000003</v>
      </c>
      <c r="M93" s="168"/>
      <c r="N93" s="170">
        <v>3209.21</v>
      </c>
    </row>
    <row r="94" spans="1:14" ht="15">
      <c r="A94" s="169" t="s">
        <v>232</v>
      </c>
      <c r="B94" s="169" t="s">
        <v>44</v>
      </c>
      <c r="C94" s="169"/>
      <c r="D94" s="169"/>
      <c r="E94" s="169"/>
      <c r="F94" s="169" t="s">
        <v>808</v>
      </c>
      <c r="G94" s="169" t="s">
        <v>809</v>
      </c>
      <c r="H94" s="169" t="s">
        <v>406</v>
      </c>
      <c r="I94" s="169" t="s">
        <v>407</v>
      </c>
      <c r="J94" s="169"/>
      <c r="K94" s="169" t="s">
        <v>810</v>
      </c>
      <c r="L94" s="170">
        <v>30.18</v>
      </c>
      <c r="M94" s="168"/>
      <c r="N94" s="170">
        <v>3239.39</v>
      </c>
    </row>
    <row r="95" spans="1:14" ht="15">
      <c r="A95" s="169" t="s">
        <v>232</v>
      </c>
      <c r="B95" s="169" t="s">
        <v>44</v>
      </c>
      <c r="C95" s="169"/>
      <c r="D95" s="169"/>
      <c r="E95" s="169"/>
      <c r="F95" s="169" t="s">
        <v>811</v>
      </c>
      <c r="G95" s="169" t="s">
        <v>812</v>
      </c>
      <c r="H95" s="169" t="s">
        <v>406</v>
      </c>
      <c r="I95" s="169" t="s">
        <v>407</v>
      </c>
      <c r="J95" s="169"/>
      <c r="K95" s="169" t="s">
        <v>813</v>
      </c>
      <c r="L95" s="170">
        <v>51.22</v>
      </c>
      <c r="M95" s="168"/>
      <c r="N95" s="170">
        <v>3290.61</v>
      </c>
    </row>
    <row r="96" spans="1:14" ht="15">
      <c r="A96" s="169" t="s">
        <v>233</v>
      </c>
      <c r="B96" s="169" t="s">
        <v>44</v>
      </c>
      <c r="C96" s="169"/>
      <c r="D96" s="169"/>
      <c r="E96" s="169"/>
      <c r="F96" s="169" t="s">
        <v>814</v>
      </c>
      <c r="G96" s="169" t="s">
        <v>815</v>
      </c>
      <c r="H96" s="169" t="s">
        <v>303</v>
      </c>
      <c r="I96" s="169" t="s">
        <v>304</v>
      </c>
      <c r="J96" s="169"/>
      <c r="K96" s="169" t="s">
        <v>816</v>
      </c>
      <c r="L96" s="170">
        <v>23.73</v>
      </c>
      <c r="M96" s="168"/>
      <c r="N96" s="170">
        <v>3314.34</v>
      </c>
    </row>
    <row r="97" spans="1:14" ht="15">
      <c r="A97" s="169" t="s">
        <v>817</v>
      </c>
      <c r="B97" s="169" t="s">
        <v>44</v>
      </c>
      <c r="C97" s="169"/>
      <c r="D97" s="169"/>
      <c r="E97" s="169"/>
      <c r="F97" s="169" t="s">
        <v>818</v>
      </c>
      <c r="G97" s="169" t="s">
        <v>819</v>
      </c>
      <c r="H97" s="169" t="s">
        <v>406</v>
      </c>
      <c r="I97" s="169" t="s">
        <v>407</v>
      </c>
      <c r="J97" s="169"/>
      <c r="K97" s="169" t="s">
        <v>820</v>
      </c>
      <c r="L97" s="170">
        <v>468.16</v>
      </c>
      <c r="M97" s="168"/>
      <c r="N97" s="170">
        <v>3782.5</v>
      </c>
    </row>
    <row r="98" spans="1:14" ht="15">
      <c r="A98" s="169" t="s">
        <v>817</v>
      </c>
      <c r="B98" s="169" t="s">
        <v>44</v>
      </c>
      <c r="C98" s="169"/>
      <c r="D98" s="169"/>
      <c r="E98" s="169"/>
      <c r="F98" s="169" t="s">
        <v>821</v>
      </c>
      <c r="G98" s="169" t="s">
        <v>822</v>
      </c>
      <c r="H98" s="169" t="s">
        <v>406</v>
      </c>
      <c r="I98" s="169" t="s">
        <v>407</v>
      </c>
      <c r="J98" s="169"/>
      <c r="K98" s="169" t="s">
        <v>823</v>
      </c>
      <c r="L98" s="170">
        <v>2832.06</v>
      </c>
      <c r="M98" s="168"/>
      <c r="N98" s="170">
        <v>6614.56</v>
      </c>
    </row>
    <row r="99" spans="1:14" ht="15">
      <c r="A99" s="169" t="s">
        <v>234</v>
      </c>
      <c r="B99" s="169" t="s">
        <v>44</v>
      </c>
      <c r="C99" s="169"/>
      <c r="D99" s="169"/>
      <c r="E99" s="169"/>
      <c r="F99" s="169" t="s">
        <v>824</v>
      </c>
      <c r="G99" s="169" t="s">
        <v>825</v>
      </c>
      <c r="H99" s="169" t="s">
        <v>303</v>
      </c>
      <c r="I99" s="169" t="s">
        <v>304</v>
      </c>
      <c r="J99" s="169"/>
      <c r="K99" s="169" t="s">
        <v>826</v>
      </c>
      <c r="L99" s="170">
        <v>12.21</v>
      </c>
      <c r="M99" s="168"/>
      <c r="N99" s="170">
        <v>6626.77</v>
      </c>
    </row>
    <row r="100" spans="1:14" ht="15">
      <c r="A100" s="169" t="s">
        <v>235</v>
      </c>
      <c r="B100" s="169" t="s">
        <v>44</v>
      </c>
      <c r="C100" s="169"/>
      <c r="D100" s="169"/>
      <c r="E100" s="169"/>
      <c r="F100" s="169" t="s">
        <v>827</v>
      </c>
      <c r="G100" s="169" t="s">
        <v>828</v>
      </c>
      <c r="H100" s="169" t="s">
        <v>406</v>
      </c>
      <c r="I100" s="169" t="s">
        <v>407</v>
      </c>
      <c r="J100" s="169"/>
      <c r="K100" s="169" t="s">
        <v>829</v>
      </c>
      <c r="L100" s="170">
        <v>20.87</v>
      </c>
      <c r="M100" s="168"/>
      <c r="N100" s="170">
        <v>6647.64</v>
      </c>
    </row>
    <row r="101" spans="1:14" ht="15">
      <c r="A101" s="169" t="s">
        <v>235</v>
      </c>
      <c r="B101" s="169" t="s">
        <v>44</v>
      </c>
      <c r="C101" s="169"/>
      <c r="D101" s="169"/>
      <c r="E101" s="169"/>
      <c r="F101" s="169" t="s">
        <v>830</v>
      </c>
      <c r="G101" s="169" t="s">
        <v>831</v>
      </c>
      <c r="H101" s="169" t="s">
        <v>406</v>
      </c>
      <c r="I101" s="169" t="s">
        <v>407</v>
      </c>
      <c r="J101" s="169"/>
      <c r="K101" s="169" t="s">
        <v>832</v>
      </c>
      <c r="L101" s="170">
        <v>15.71</v>
      </c>
      <c r="M101" s="168"/>
      <c r="N101" s="170">
        <v>6663.35</v>
      </c>
    </row>
    <row r="102" spans="1:14" ht="15">
      <c r="A102" s="169" t="s">
        <v>235</v>
      </c>
      <c r="B102" s="169" t="s">
        <v>44</v>
      </c>
      <c r="C102" s="169"/>
      <c r="D102" s="169"/>
      <c r="E102" s="169"/>
      <c r="F102" s="169" t="s">
        <v>833</v>
      </c>
      <c r="G102" s="169" t="s">
        <v>834</v>
      </c>
      <c r="H102" s="169" t="s">
        <v>417</v>
      </c>
      <c r="I102" s="169" t="s">
        <v>418</v>
      </c>
      <c r="J102" s="169"/>
      <c r="K102" s="169" t="s">
        <v>835</v>
      </c>
      <c r="L102" s="170">
        <v>92.41</v>
      </c>
      <c r="M102" s="168"/>
      <c r="N102" s="170">
        <v>6755.76</v>
      </c>
    </row>
    <row r="103" spans="1:14" ht="15">
      <c r="A103" s="169" t="s">
        <v>236</v>
      </c>
      <c r="B103" s="169" t="s">
        <v>44</v>
      </c>
      <c r="C103" s="169"/>
      <c r="D103" s="169"/>
      <c r="E103" s="169"/>
      <c r="F103" s="169" t="s">
        <v>836</v>
      </c>
      <c r="G103" s="169" t="s">
        <v>837</v>
      </c>
      <c r="H103" s="169" t="s">
        <v>303</v>
      </c>
      <c r="I103" s="169" t="s">
        <v>304</v>
      </c>
      <c r="J103" s="169"/>
      <c r="K103" s="169" t="s">
        <v>838</v>
      </c>
      <c r="L103" s="170">
        <v>24.23</v>
      </c>
      <c r="M103" s="168"/>
      <c r="N103" s="170">
        <v>6779.99</v>
      </c>
    </row>
    <row r="104" spans="1:14" ht="15">
      <c r="A104" s="169" t="s">
        <v>237</v>
      </c>
      <c r="B104" s="169" t="s">
        <v>44</v>
      </c>
      <c r="C104" s="169"/>
      <c r="D104" s="169"/>
      <c r="E104" s="169"/>
      <c r="F104" s="169" t="s">
        <v>839</v>
      </c>
      <c r="G104" s="169" t="s">
        <v>840</v>
      </c>
      <c r="H104" s="169" t="s">
        <v>406</v>
      </c>
      <c r="I104" s="169" t="s">
        <v>407</v>
      </c>
      <c r="J104" s="169"/>
      <c r="K104" s="169" t="s">
        <v>841</v>
      </c>
      <c r="L104" s="170">
        <v>6.47</v>
      </c>
      <c r="M104" s="168"/>
      <c r="N104" s="170">
        <v>6786.46</v>
      </c>
    </row>
    <row r="105" spans="1:14" ht="15">
      <c r="A105" s="169" t="s">
        <v>842</v>
      </c>
      <c r="B105" s="169" t="s">
        <v>44</v>
      </c>
      <c r="C105" s="169"/>
      <c r="D105" s="169"/>
      <c r="E105" s="169"/>
      <c r="F105" s="169" t="s">
        <v>843</v>
      </c>
      <c r="G105" s="169" t="s">
        <v>844</v>
      </c>
      <c r="H105" s="169" t="s">
        <v>417</v>
      </c>
      <c r="I105" s="169" t="s">
        <v>418</v>
      </c>
      <c r="J105" s="169"/>
      <c r="K105" s="169" t="s">
        <v>845</v>
      </c>
      <c r="L105" s="170">
        <v>12.7</v>
      </c>
      <c r="M105" s="168"/>
      <c r="N105" s="170">
        <v>6799.16</v>
      </c>
    </row>
    <row r="106" spans="1:14" ht="15">
      <c r="A106" s="169" t="s">
        <v>842</v>
      </c>
      <c r="B106" s="169" t="s">
        <v>44</v>
      </c>
      <c r="C106" s="169"/>
      <c r="D106" s="169"/>
      <c r="E106" s="169"/>
      <c r="F106" s="169" t="s">
        <v>846</v>
      </c>
      <c r="G106" s="169" t="s">
        <v>847</v>
      </c>
      <c r="H106" s="169" t="s">
        <v>417</v>
      </c>
      <c r="I106" s="169" t="s">
        <v>418</v>
      </c>
      <c r="J106" s="169"/>
      <c r="K106" s="169" t="s">
        <v>848</v>
      </c>
      <c r="L106" s="170">
        <v>12.12</v>
      </c>
      <c r="M106" s="168"/>
      <c r="N106" s="170">
        <v>6811.28</v>
      </c>
    </row>
    <row r="107" spans="1:14" ht="15">
      <c r="A107" s="169" t="s">
        <v>842</v>
      </c>
      <c r="B107" s="169" t="s">
        <v>44</v>
      </c>
      <c r="C107" s="169"/>
      <c r="D107" s="169"/>
      <c r="E107" s="169"/>
      <c r="F107" s="169" t="s">
        <v>849</v>
      </c>
      <c r="G107" s="169" t="s">
        <v>850</v>
      </c>
      <c r="H107" s="169" t="s">
        <v>417</v>
      </c>
      <c r="I107" s="169" t="s">
        <v>418</v>
      </c>
      <c r="J107" s="169"/>
      <c r="K107" s="169" t="s">
        <v>851</v>
      </c>
      <c r="L107" s="170">
        <v>48.17</v>
      </c>
      <c r="M107" s="168"/>
      <c r="N107" s="170">
        <v>6859.45</v>
      </c>
    </row>
    <row r="108" spans="1:14" ht="15">
      <c r="A108" s="169" t="s">
        <v>842</v>
      </c>
      <c r="B108" s="169" t="s">
        <v>44</v>
      </c>
      <c r="C108" s="169"/>
      <c r="D108" s="169"/>
      <c r="E108" s="169"/>
      <c r="F108" s="169" t="s">
        <v>852</v>
      </c>
      <c r="G108" s="169" t="s">
        <v>853</v>
      </c>
      <c r="H108" s="169" t="s">
        <v>417</v>
      </c>
      <c r="I108" s="169" t="s">
        <v>418</v>
      </c>
      <c r="J108" s="169"/>
      <c r="K108" s="169" t="s">
        <v>854</v>
      </c>
      <c r="L108" s="170">
        <v>72.13</v>
      </c>
      <c r="M108" s="168"/>
      <c r="N108" s="170">
        <v>6931.58</v>
      </c>
    </row>
    <row r="109" spans="1:14" ht="15">
      <c r="A109" s="169" t="s">
        <v>842</v>
      </c>
      <c r="B109" s="169" t="s">
        <v>44</v>
      </c>
      <c r="C109" s="169"/>
      <c r="D109" s="169"/>
      <c r="E109" s="169"/>
      <c r="F109" s="169" t="s">
        <v>855</v>
      </c>
      <c r="G109" s="169" t="s">
        <v>856</v>
      </c>
      <c r="H109" s="169" t="s">
        <v>417</v>
      </c>
      <c r="I109" s="169" t="s">
        <v>418</v>
      </c>
      <c r="J109" s="169"/>
      <c r="K109" s="169" t="s">
        <v>857</v>
      </c>
      <c r="L109" s="170">
        <v>3.78</v>
      </c>
      <c r="M109" s="168"/>
      <c r="N109" s="170">
        <v>6935.36</v>
      </c>
    </row>
    <row r="110" spans="1:14" ht="15">
      <c r="A110" s="169" t="s">
        <v>842</v>
      </c>
      <c r="B110" s="169" t="s">
        <v>44</v>
      </c>
      <c r="C110" s="169"/>
      <c r="D110" s="169"/>
      <c r="E110" s="169"/>
      <c r="F110" s="169" t="s">
        <v>858</v>
      </c>
      <c r="G110" s="169" t="s">
        <v>859</v>
      </c>
      <c r="H110" s="169" t="s">
        <v>417</v>
      </c>
      <c r="I110" s="169" t="s">
        <v>418</v>
      </c>
      <c r="J110" s="169"/>
      <c r="K110" s="169" t="s">
        <v>860</v>
      </c>
      <c r="L110" s="170">
        <v>30.15</v>
      </c>
      <c r="M110" s="168"/>
      <c r="N110" s="170">
        <v>6965.51</v>
      </c>
    </row>
    <row r="111" spans="1:14" ht="15">
      <c r="A111" s="169" t="s">
        <v>238</v>
      </c>
      <c r="B111" s="169" t="s">
        <v>44</v>
      </c>
      <c r="C111" s="169"/>
      <c r="D111" s="169"/>
      <c r="E111" s="169"/>
      <c r="F111" s="169" t="s">
        <v>861</v>
      </c>
      <c r="G111" s="169" t="s">
        <v>862</v>
      </c>
      <c r="H111" s="169" t="s">
        <v>406</v>
      </c>
      <c r="I111" s="169" t="s">
        <v>407</v>
      </c>
      <c r="J111" s="169"/>
      <c r="K111" s="169" t="s">
        <v>863</v>
      </c>
      <c r="L111" s="170">
        <v>1078</v>
      </c>
      <c r="M111" s="168"/>
      <c r="N111" s="170">
        <v>8043.51</v>
      </c>
    </row>
    <row r="112" spans="1:14" ht="15">
      <c r="A112" s="169" t="s">
        <v>238</v>
      </c>
      <c r="B112" s="169" t="s">
        <v>44</v>
      </c>
      <c r="C112" s="169"/>
      <c r="D112" s="169"/>
      <c r="E112" s="169"/>
      <c r="F112" s="169" t="s">
        <v>864</v>
      </c>
      <c r="G112" s="169" t="s">
        <v>865</v>
      </c>
      <c r="H112" s="169" t="s">
        <v>406</v>
      </c>
      <c r="I112" s="169" t="s">
        <v>407</v>
      </c>
      <c r="J112" s="169"/>
      <c r="K112" s="169" t="s">
        <v>866</v>
      </c>
      <c r="L112" s="170">
        <v>19.71</v>
      </c>
      <c r="M112" s="168"/>
      <c r="N112" s="170">
        <v>8063.22</v>
      </c>
    </row>
    <row r="113" spans="1:14" ht="15">
      <c r="A113" s="169" t="s">
        <v>238</v>
      </c>
      <c r="B113" s="169" t="s">
        <v>44</v>
      </c>
      <c r="C113" s="169"/>
      <c r="D113" s="169"/>
      <c r="E113" s="169"/>
      <c r="F113" s="169" t="s">
        <v>867</v>
      </c>
      <c r="G113" s="169" t="s">
        <v>868</v>
      </c>
      <c r="H113" s="169" t="s">
        <v>417</v>
      </c>
      <c r="I113" s="169" t="s">
        <v>418</v>
      </c>
      <c r="J113" s="169"/>
      <c r="K113" s="169" t="s">
        <v>869</v>
      </c>
      <c r="L113" s="170">
        <v>36.92</v>
      </c>
      <c r="M113" s="168"/>
      <c r="N113" s="170">
        <v>8100.14</v>
      </c>
    </row>
    <row r="114" spans="1:14" ht="15">
      <c r="A114" s="169" t="s">
        <v>870</v>
      </c>
      <c r="B114" s="169" t="s">
        <v>44</v>
      </c>
      <c r="C114" s="169"/>
      <c r="D114" s="169"/>
      <c r="E114" s="169"/>
      <c r="F114" s="169" t="s">
        <v>871</v>
      </c>
      <c r="G114" s="169" t="s">
        <v>872</v>
      </c>
      <c r="H114" s="169" t="s">
        <v>303</v>
      </c>
      <c r="I114" s="169" t="s">
        <v>304</v>
      </c>
      <c r="J114" s="169"/>
      <c r="K114" s="169" t="s">
        <v>873</v>
      </c>
      <c r="L114" s="170">
        <v>13.83</v>
      </c>
      <c r="M114" s="168"/>
      <c r="N114" s="170">
        <v>8113.97</v>
      </c>
    </row>
    <row r="115" spans="1:14" ht="15">
      <c r="A115" s="169" t="s">
        <v>874</v>
      </c>
      <c r="B115" s="169" t="s">
        <v>44</v>
      </c>
      <c r="C115" s="169"/>
      <c r="D115" s="169"/>
      <c r="E115" s="169"/>
      <c r="F115" s="169" t="s">
        <v>875</v>
      </c>
      <c r="G115" s="169" t="s">
        <v>876</v>
      </c>
      <c r="H115" s="169" t="s">
        <v>417</v>
      </c>
      <c r="I115" s="169" t="s">
        <v>418</v>
      </c>
      <c r="J115" s="169"/>
      <c r="K115" s="169" t="s">
        <v>877</v>
      </c>
      <c r="L115" s="170">
        <v>7.11</v>
      </c>
      <c r="M115" s="168"/>
      <c r="N115" s="170">
        <v>8121.08</v>
      </c>
    </row>
    <row r="116" spans="1:14" ht="15">
      <c r="A116" s="169" t="s">
        <v>874</v>
      </c>
      <c r="B116" s="169" t="s">
        <v>44</v>
      </c>
      <c r="C116" s="169"/>
      <c r="D116" s="169"/>
      <c r="E116" s="169"/>
      <c r="F116" s="169" t="s">
        <v>878</v>
      </c>
      <c r="G116" s="169" t="s">
        <v>879</v>
      </c>
      <c r="H116" s="169" t="s">
        <v>417</v>
      </c>
      <c r="I116" s="169" t="s">
        <v>418</v>
      </c>
      <c r="J116" s="169"/>
      <c r="K116" s="169" t="s">
        <v>880</v>
      </c>
      <c r="L116" s="170">
        <v>20.78</v>
      </c>
      <c r="M116" s="168"/>
      <c r="N116" s="170">
        <v>8141.86</v>
      </c>
    </row>
    <row r="117" spans="1:14" ht="15">
      <c r="A117" s="169" t="s">
        <v>874</v>
      </c>
      <c r="B117" s="169" t="s">
        <v>44</v>
      </c>
      <c r="C117" s="169"/>
      <c r="D117" s="169"/>
      <c r="E117" s="169"/>
      <c r="F117" s="169" t="s">
        <v>881</v>
      </c>
      <c r="G117" s="169" t="s">
        <v>882</v>
      </c>
      <c r="H117" s="169" t="s">
        <v>303</v>
      </c>
      <c r="I117" s="169" t="s">
        <v>304</v>
      </c>
      <c r="J117" s="169"/>
      <c r="K117" s="169" t="s">
        <v>883</v>
      </c>
      <c r="L117" s="170">
        <v>9.52</v>
      </c>
      <c r="M117" s="168"/>
      <c r="N117" s="170">
        <v>8151.38</v>
      </c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Cedula Resumen</vt:lpstr>
      <vt:lpstr>Prueba de IVA</vt:lpstr>
      <vt:lpstr>Prueba Retencion</vt:lpstr>
      <vt:lpstr>FORM 104</vt:lpstr>
      <vt:lpstr>1%</vt:lpstr>
      <vt:lpstr>2%</vt:lpstr>
      <vt:lpstr>2.75%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Dara_Macias</dc:creator>
  <dc:description/>
  <cp:lastModifiedBy>Home</cp:lastModifiedBy>
  <cp:revision>7</cp:revision>
  <dcterms:created xsi:type="dcterms:W3CDTF">2020-10-19T12:23:50Z</dcterms:created>
  <dcterms:modified xsi:type="dcterms:W3CDTF">2021-03-18T19:38:03Z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