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VISACOM\FASE II - Ejecucion\5000 Activos\5600 Propiedades y equipos\"/>
    </mc:Choice>
  </mc:AlternateContent>
  <bookViews>
    <workbookView xWindow="0" yWindow="0" windowWidth="20370" windowHeight="2880" tabRatio="500"/>
  </bookViews>
  <sheets>
    <sheet name="Cedula Resumen" sheetId="1" r:id="rId1"/>
    <sheet name="CALCULO DE DEPRECIACION 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0" i="1" l="1"/>
  <c r="D33" i="1"/>
  <c r="D29" i="1"/>
  <c r="D28" i="1"/>
  <c r="D27" i="1"/>
  <c r="B43" i="2" l="1"/>
  <c r="B40" i="2"/>
  <c r="F40" i="2" s="1"/>
  <c r="N30" i="2"/>
  <c r="L30" i="2"/>
  <c r="F30" i="2"/>
  <c r="B30" i="2"/>
  <c r="P29" i="2"/>
  <c r="H29" i="2"/>
  <c r="D43" i="2" s="1"/>
  <c r="P28" i="2"/>
  <c r="H28" i="2"/>
  <c r="D42" i="2" s="1"/>
  <c r="P27" i="2"/>
  <c r="D27" i="2"/>
  <c r="H27" i="2" s="1"/>
  <c r="D41" i="2" s="1"/>
  <c r="P26" i="2"/>
  <c r="H26" i="2"/>
  <c r="P25" i="2"/>
  <c r="P30" i="2" s="1"/>
  <c r="H25" i="2"/>
  <c r="D39" i="2" s="1"/>
  <c r="D25" i="2"/>
  <c r="P24" i="2"/>
  <c r="D24" i="2"/>
  <c r="H24" i="2" s="1"/>
  <c r="F16" i="2"/>
  <c r="H14" i="2"/>
  <c r="J14" i="2" s="1"/>
  <c r="J13" i="2"/>
  <c r="F12" i="2"/>
  <c r="D12" i="2"/>
  <c r="D16" i="2" s="1"/>
  <c r="B12" i="2"/>
  <c r="B16" i="2" s="1"/>
  <c r="J11" i="2"/>
  <c r="J10" i="2"/>
  <c r="B42" i="2" s="1"/>
  <c r="F42" i="2" s="1"/>
  <c r="J9" i="2"/>
  <c r="B41" i="2" s="1"/>
  <c r="F41" i="2" s="1"/>
  <c r="J8" i="2"/>
  <c r="J7" i="2"/>
  <c r="B39" i="2" s="1"/>
  <c r="J6" i="2"/>
  <c r="B38" i="2" s="1"/>
  <c r="E33" i="1"/>
  <c r="E30" i="1"/>
  <c r="E29" i="1"/>
  <c r="E28" i="1"/>
  <c r="E27" i="1"/>
  <c r="E32" i="1" s="1"/>
  <c r="J21" i="1"/>
  <c r="F21" i="1"/>
  <c r="E21" i="1"/>
  <c r="D21" i="1"/>
  <c r="G20" i="1"/>
  <c r="K20" i="1" s="1"/>
  <c r="G19" i="1"/>
  <c r="K19" i="1" s="1"/>
  <c r="K18" i="1"/>
  <c r="G18" i="1"/>
  <c r="G17" i="1"/>
  <c r="K17" i="1" s="1"/>
  <c r="G16" i="1"/>
  <c r="K16" i="1" s="1"/>
  <c r="G15" i="1"/>
  <c r="K15" i="1" s="1"/>
  <c r="G14" i="1"/>
  <c r="K14" i="1" s="1"/>
  <c r="G13" i="1"/>
  <c r="K13" i="1" s="1"/>
  <c r="G12" i="1"/>
  <c r="K12" i="1" s="1"/>
  <c r="G11" i="1"/>
  <c r="G21" i="1" l="1"/>
  <c r="D32" i="1"/>
  <c r="D34" i="1" s="1"/>
  <c r="E34" i="1"/>
  <c r="B44" i="2"/>
  <c r="F45" i="2" s="1"/>
  <c r="F38" i="2"/>
  <c r="H30" i="2"/>
  <c r="D38" i="2"/>
  <c r="D44" i="2" s="1"/>
  <c r="F39" i="2"/>
  <c r="J17" i="2"/>
  <c r="F43" i="2"/>
  <c r="D30" i="2"/>
  <c r="H31" i="2" s="1"/>
  <c r="H16" i="2"/>
  <c r="K11" i="1"/>
  <c r="J12" i="2"/>
  <c r="J16" i="2" s="1"/>
  <c r="F44" i="2" l="1"/>
  <c r="K21" i="1"/>
</calcChain>
</file>

<file path=xl/sharedStrings.xml><?xml version="1.0" encoding="utf-8"?>
<sst xmlns="http://schemas.openxmlformats.org/spreadsheetml/2006/main" count="152" uniqueCount="92">
  <si>
    <t>Cliente:</t>
  </si>
  <si>
    <t>VISACOM S.A</t>
  </si>
  <si>
    <t>P/T:</t>
  </si>
  <si>
    <t>Sección:</t>
  </si>
  <si>
    <t>Fase 2 – Ejecución</t>
  </si>
  <si>
    <t>Preparado por:</t>
  </si>
  <si>
    <t>Dara Macias</t>
  </si>
  <si>
    <t>Area:</t>
  </si>
  <si>
    <t>Activos no Corrientes</t>
  </si>
  <si>
    <t>Fecha:</t>
  </si>
  <si>
    <t>Prueba:</t>
  </si>
  <si>
    <t>Análisis variaciones de grupo contable</t>
  </si>
  <si>
    <t>Revisado por:</t>
  </si>
  <si>
    <t>Carlos Almeida</t>
  </si>
  <si>
    <t>Con corte al:</t>
  </si>
  <si>
    <t>Código</t>
  </si>
  <si>
    <t>Cuenta</t>
  </si>
  <si>
    <t>Saldos contables al</t>
  </si>
  <si>
    <t>Saldos auditados al</t>
  </si>
  <si>
    <t>Variaciones</t>
  </si>
  <si>
    <t>Débitos</t>
  </si>
  <si>
    <t>Créditos</t>
  </si>
  <si>
    <t>Valor</t>
  </si>
  <si>
    <t>Propiedades y equipos, neto</t>
  </si>
  <si>
    <t>1.2.1.5</t>
  </si>
  <si>
    <t>MUEBLES Y ENSERES</t>
  </si>
  <si>
    <t>1.2.1.7</t>
  </si>
  <si>
    <t>EQUIPOS DE COMPUTACION</t>
  </si>
  <si>
    <t>1.2.1.4</t>
  </si>
  <si>
    <t>INSTALACIONES</t>
  </si>
  <si>
    <t>1.2.1.8</t>
  </si>
  <si>
    <t>VEHICULOS</t>
  </si>
  <si>
    <t>1.2.1.9</t>
  </si>
  <si>
    <t>OTROS ACTIVOS</t>
  </si>
  <si>
    <t>DESARROLLO SOFTWARE CONTIFICO</t>
  </si>
  <si>
    <t>1.2.1.10</t>
  </si>
  <si>
    <t>Equipos y Acc de Proyeccion</t>
  </si>
  <si>
    <t>1.2.1.11</t>
  </si>
  <si>
    <t>(-) Depreciación Acumulada Propiedades, Planta y Equipo</t>
  </si>
  <si>
    <t>DEPRECIACION ACUMULADA</t>
  </si>
  <si>
    <t>Total</t>
  </si>
  <si>
    <t>Saldo al</t>
  </si>
  <si>
    <t>Muebles y enseres</t>
  </si>
  <si>
    <t>Vehículos</t>
  </si>
  <si>
    <t>Equipos de computación</t>
  </si>
  <si>
    <t>Otros, principalmente instalaciones</t>
  </si>
  <si>
    <t>Fuente:</t>
  </si>
  <si>
    <t>Estados Financieros de la compañía</t>
  </si>
  <si>
    <t>Objetivo:</t>
  </si>
  <si>
    <t>Obtener un detalle comparativo de los saldos entre periodos, esto con la finalidad de diseñar procedimientos de auditoría sobre los saldos de las cuentas</t>
  </si>
  <si>
    <t>Identificar las principales variaciones de los saldos.</t>
  </si>
  <si>
    <t>Observaciones:</t>
  </si>
  <si>
    <t>VISACOM S.A.</t>
  </si>
  <si>
    <t>ACTIVOS FIJOS AL 31 DE OCTUBRE 2020</t>
  </si>
  <si>
    <t>A   C   T   I   V   O   S - C O S T O   DE  A D Q U I S I C I O N</t>
  </si>
  <si>
    <t>US$</t>
  </si>
  <si>
    <t>CONCEPTO</t>
  </si>
  <si>
    <t>COSTO ADQ.</t>
  </si>
  <si>
    <t xml:space="preserve"> </t>
  </si>
  <si>
    <t>RETIRO, BAJAS</t>
  </si>
  <si>
    <t>GASTO depr.</t>
  </si>
  <si>
    <t>SALDO AL</t>
  </si>
  <si>
    <t>ADQUISICION</t>
  </si>
  <si>
    <t>VENTAS</t>
  </si>
  <si>
    <t>AÑO 2020</t>
  </si>
  <si>
    <t>EQUIPOS DE COMPUTACIÓN Y SOFTWARE</t>
  </si>
  <si>
    <t>EQUIPOS Y ACCESORIOS DE PROYECCION</t>
  </si>
  <si>
    <t>VEHÍCULOS</t>
  </si>
  <si>
    <t xml:space="preserve">INSTALACIONES </t>
  </si>
  <si>
    <t>DEP. ACUMULADA</t>
  </si>
  <si>
    <t>ACTIVOS FIJOS AL 31 DE AGOSTO 2020</t>
  </si>
  <si>
    <t>D   E   P   R   E   C   I   A   C   I   O   N         A  C  U  M  U  L  A  D  A</t>
  </si>
  <si>
    <t>Otras Depreciaciones</t>
  </si>
  <si>
    <t>SALDO DEP.ACU</t>
  </si>
  <si>
    <t>DEPRECIAC.</t>
  </si>
  <si>
    <t>Depreciación</t>
  </si>
  <si>
    <t xml:space="preserve">Total </t>
  </si>
  <si>
    <t>ENE A AGT/20</t>
  </si>
  <si>
    <t>VENTAS/2020</t>
  </si>
  <si>
    <t>SEPT</t>
  </si>
  <si>
    <t>Octubre</t>
  </si>
  <si>
    <t>EQUIPOS DE COMPUTACIÓN</t>
  </si>
  <si>
    <t>TOTAL DEPRECIACION ACUM.A.FIJOS</t>
  </si>
  <si>
    <t>N E T O   EN  L I B R O S</t>
  </si>
  <si>
    <t>DEPREC.ACUM</t>
  </si>
  <si>
    <t>NETO</t>
  </si>
  <si>
    <t xml:space="preserve"> Movimiento</t>
  </si>
  <si>
    <t>Referencia</t>
  </si>
  <si>
    <t>Conclusiones (A ser completado por el Auditor a cargo del compromiso):</t>
  </si>
  <si>
    <t>Nota a los estados financieros:</t>
  </si>
  <si>
    <t>CALCULO DE DEPRECIACION</t>
  </si>
  <si>
    <t>Al 31 de Diciembre del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</si>
</sst>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\ %"/>
    <numFmt numFmtId="165" formatCode="#,##0.00\ ;\(#,##0.00\);\-#\ ;@\ "/>
    <numFmt numFmtId="166" formatCode="_ \$* #,##0.00_ ;_ \$* \-#,##0.00_ ;_ \$* \-??_ ;_ @_ "/>
    <numFmt numFmtId="167" formatCode="#,##0\ ;\(#,##0\);\-#\ ;@\ "/>
    <numFmt numFmtId="168" formatCode="_ * #,##0.00_ ;_ * \-#,##0.00_ ;_ * \-??_ ;_ @_ "/>
    <numFmt numFmtId="169" formatCode="_ * #,##0_ ;_ * \-#,##0_ ;_ * \-??_ ;_ @_ "/>
    <numFmt numFmtId="170" formatCode="#,##0\ ;\(#,##0\)"/>
    <numFmt numFmtId="171" formatCode="0\ %"/>
  </numFmts>
  <fonts count="24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sz val="11"/>
      <color rgb="FF9C0006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  <charset val="1"/>
    </font>
    <font>
      <b/>
      <sz val="8"/>
      <name val="Arial Unicode MS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8"/>
      <color rgb="FF000000"/>
      <name val="Arial Narrow"/>
      <family val="2"/>
      <charset val="1"/>
    </font>
    <font>
      <sz val="8"/>
      <color rgb="FF000000"/>
      <name val="Calibri"/>
      <family val="2"/>
      <charset val="1"/>
    </font>
    <font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6"/>
      <color rgb="FFFF0000"/>
      <name val="Arial"/>
      <family val="2"/>
    </font>
    <font>
      <b/>
      <u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3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168" fontId="19" fillId="0" borderId="0" applyBorder="0" applyProtection="0"/>
    <xf numFmtId="166" fontId="19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7" borderId="0" applyBorder="0" applyProtection="0"/>
    <xf numFmtId="0" fontId="6" fillId="0" borderId="0" applyBorder="0" applyProtection="0"/>
    <xf numFmtId="0" fontId="7" fillId="8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9" borderId="1" applyProtection="0"/>
    <xf numFmtId="0" fontId="19" fillId="0" borderId="0" applyBorder="0" applyProtection="0"/>
    <xf numFmtId="0" fontId="19" fillId="0" borderId="0" applyBorder="0" applyProtection="0"/>
    <xf numFmtId="0" fontId="3" fillId="0" borderId="0" applyBorder="0" applyProtection="0"/>
    <xf numFmtId="165" fontId="13" fillId="0" borderId="0" applyBorder="0" applyProtection="0"/>
    <xf numFmtId="171" fontId="13" fillId="0" borderId="0" applyBorder="0" applyProtection="0"/>
  </cellStyleXfs>
  <cellXfs count="163">
    <xf numFmtId="0" fontId="0" fillId="0" borderId="0" xfId="0"/>
    <xf numFmtId="0" fontId="0" fillId="0" borderId="0" xfId="0" applyAlignment="1">
      <alignment horizontal="center"/>
    </xf>
    <xf numFmtId="0" fontId="14" fillId="0" borderId="16" xfId="0" applyFont="1" applyBorder="1"/>
    <xf numFmtId="0" fontId="15" fillId="0" borderId="22" xfId="0" applyFont="1" applyBorder="1"/>
    <xf numFmtId="0" fontId="0" fillId="0" borderId="21" xfId="0" applyBorder="1"/>
    <xf numFmtId="0" fontId="14" fillId="0" borderId="11" xfId="0" applyFont="1" applyBorder="1"/>
    <xf numFmtId="0" fontId="15" fillId="0" borderId="0" xfId="0" applyFont="1"/>
    <xf numFmtId="0" fontId="0" fillId="0" borderId="10" xfId="0" applyBorder="1"/>
    <xf numFmtId="0" fontId="16" fillId="0" borderId="4" xfId="0" applyFont="1" applyBorder="1" applyAlignment="1">
      <alignment vertical="center"/>
    </xf>
    <xf numFmtId="0" fontId="15" fillId="0" borderId="7" xfId="0" applyFont="1" applyBorder="1"/>
    <xf numFmtId="0" fontId="15" fillId="0" borderId="3" xfId="0" applyFont="1" applyBorder="1"/>
    <xf numFmtId="0" fontId="0" fillId="0" borderId="25" xfId="0" applyBorder="1"/>
    <xf numFmtId="0" fontId="15" fillId="0" borderId="9" xfId="0" applyFont="1" applyBorder="1" applyAlignment="1">
      <alignment horizontal="center"/>
    </xf>
    <xf numFmtId="0" fontId="15" fillId="0" borderId="9" xfId="0" applyFont="1" applyBorder="1"/>
    <xf numFmtId="0" fontId="0" fillId="0" borderId="6" xfId="0" applyBorder="1"/>
    <xf numFmtId="14" fontId="15" fillId="0" borderId="12" xfId="0" applyNumberFormat="1" applyFont="1" applyBorder="1" applyAlignment="1">
      <alignment horizontal="center"/>
    </xf>
    <xf numFmtId="0" fontId="15" fillId="0" borderId="12" xfId="0" applyFont="1" applyBorder="1"/>
    <xf numFmtId="0" fontId="15" fillId="0" borderId="12" xfId="0" applyFont="1" applyBorder="1" applyAlignment="1">
      <alignment horizontal="center"/>
    </xf>
    <xf numFmtId="0" fontId="0" fillId="0" borderId="12" xfId="0" applyBorder="1"/>
    <xf numFmtId="0" fontId="15" fillId="0" borderId="11" xfId="0" applyFont="1" applyBorder="1"/>
    <xf numFmtId="4" fontId="15" fillId="0" borderId="6" xfId="0" applyNumberFormat="1" applyFont="1" applyBorder="1"/>
    <xf numFmtId="4" fontId="15" fillId="0" borderId="9" xfId="0" applyNumberFormat="1" applyFont="1" applyBorder="1"/>
    <xf numFmtId="0" fontId="0" fillId="0" borderId="9" xfId="0" applyBorder="1"/>
    <xf numFmtId="4" fontId="15" fillId="0" borderId="0" xfId="0" applyNumberFormat="1" applyFont="1"/>
    <xf numFmtId="4" fontId="15" fillId="0" borderId="12" xfId="0" applyNumberFormat="1" applyFont="1" applyBorder="1"/>
    <xf numFmtId="4" fontId="15" fillId="0" borderId="3" xfId="0" applyNumberFormat="1" applyFont="1" applyBorder="1"/>
    <xf numFmtId="0" fontId="15" fillId="0" borderId="21" xfId="0" applyFont="1" applyBorder="1"/>
    <xf numFmtId="0" fontId="15" fillId="0" borderId="10" xfId="0" applyFont="1" applyBorder="1"/>
    <xf numFmtId="0" fontId="15" fillId="0" borderId="25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9" xfId="0" applyBorder="1"/>
    <xf numFmtId="14" fontId="17" fillId="0" borderId="12" xfId="0" applyNumberFormat="1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0" xfId="0" applyBorder="1"/>
    <xf numFmtId="4" fontId="15" fillId="0" borderId="11" xfId="0" applyNumberFormat="1" applyFont="1" applyBorder="1"/>
    <xf numFmtId="0" fontId="0" fillId="0" borderId="26" xfId="0" applyBorder="1" applyAlignment="1">
      <alignment horizontal="right"/>
    </xf>
    <xf numFmtId="0" fontId="15" fillId="0" borderId="5" xfId="0" applyFont="1" applyBorder="1"/>
    <xf numFmtId="4" fontId="15" fillId="0" borderId="5" xfId="0" applyNumberFormat="1" applyFont="1" applyBorder="1"/>
    <xf numFmtId="0" fontId="15" fillId="0" borderId="4" xfId="0" applyFont="1" applyBorder="1"/>
    <xf numFmtId="0" fontId="0" fillId="0" borderId="2" xfId="0" applyBorder="1" applyAlignment="1">
      <alignment horizontal="right"/>
    </xf>
    <xf numFmtId="0" fontId="16" fillId="0" borderId="5" xfId="0" applyFont="1" applyBorder="1" applyAlignment="1">
      <alignment vertical="center"/>
    </xf>
    <xf numFmtId="0" fontId="15" fillId="0" borderId="25" xfId="0" applyFont="1" applyBorder="1"/>
    <xf numFmtId="0" fontId="15" fillId="0" borderId="6" xfId="0" applyFont="1" applyBorder="1" applyAlignment="1">
      <alignment horizontal="center"/>
    </xf>
    <xf numFmtId="0" fontId="15" fillId="0" borderId="6" xfId="0" applyFont="1" applyBorder="1"/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4" fontId="15" fillId="0" borderId="9" xfId="0" applyNumberFormat="1" applyFont="1" applyBorder="1" applyAlignment="1">
      <alignment horizontal="right"/>
    </xf>
    <xf numFmtId="4" fontId="0" fillId="0" borderId="0" xfId="0" applyNumberFormat="1" applyFont="1"/>
    <xf numFmtId="170" fontId="20" fillId="0" borderId="9" xfId="1" applyNumberFormat="1" applyFont="1" applyBorder="1" applyAlignment="1" applyProtection="1">
      <alignment horizontal="right" vertical="center"/>
    </xf>
    <xf numFmtId="170" fontId="20" fillId="0" borderId="13" xfId="1" applyNumberFormat="1" applyFont="1" applyBorder="1" applyAlignment="1" applyProtection="1">
      <alignment horizontal="right" vertical="center"/>
    </xf>
    <xf numFmtId="0" fontId="2" fillId="11" borderId="30" xfId="0" applyFont="1" applyFill="1" applyBorder="1" applyAlignment="1">
      <alignment horizontal="left"/>
    </xf>
    <xf numFmtId="49" fontId="2" fillId="10" borderId="4" xfId="0" applyNumberFormat="1" applyFont="1" applyFill="1" applyBorder="1" applyAlignment="1">
      <alignment horizontal="left" vertical="center"/>
    </xf>
    <xf numFmtId="0" fontId="21" fillId="10" borderId="0" xfId="0" applyFont="1" applyFill="1" applyAlignment="1">
      <alignment vertical="center"/>
    </xf>
    <xf numFmtId="0" fontId="21" fillId="10" borderId="0" xfId="0" applyFont="1" applyFill="1"/>
    <xf numFmtId="164" fontId="21" fillId="10" borderId="0" xfId="0" applyNumberFormat="1" applyFont="1" applyFill="1"/>
    <xf numFmtId="0" fontId="2" fillId="10" borderId="4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/>
    </xf>
    <xf numFmtId="15" fontId="2" fillId="10" borderId="5" xfId="0" applyNumberFormat="1" applyFont="1" applyFill="1" applyBorder="1" applyAlignment="1">
      <alignment horizontal="center" vertical="center"/>
    </xf>
    <xf numFmtId="15" fontId="2" fillId="10" borderId="6" xfId="0" applyNumberFormat="1" applyFont="1" applyFill="1" applyBorder="1" applyAlignment="1">
      <alignment horizontal="center" vertical="center"/>
    </xf>
    <xf numFmtId="49" fontId="21" fillId="0" borderId="8" xfId="0" applyNumberFormat="1" applyFont="1" applyBorder="1" applyAlignment="1" applyProtection="1"/>
    <xf numFmtId="49" fontId="23" fillId="0" borderId="0" xfId="0" applyNumberFormat="1" applyFont="1" applyAlignment="1" applyProtection="1">
      <alignment horizontal="left"/>
    </xf>
    <xf numFmtId="169" fontId="21" fillId="10" borderId="9" xfId="1" applyNumberFormat="1" applyFont="1" applyFill="1" applyBorder="1" applyAlignment="1" applyProtection="1">
      <alignment horizontal="right" vertical="center"/>
    </xf>
    <xf numFmtId="0" fontId="21" fillId="0" borderId="9" xfId="2" applyNumberFormat="1" applyFont="1" applyBorder="1" applyAlignment="1" applyProtection="1">
      <alignment horizontal="center" vertical="center"/>
    </xf>
    <xf numFmtId="0" fontId="21" fillId="0" borderId="10" xfId="2" applyNumberFormat="1" applyFont="1" applyBorder="1" applyAlignment="1" applyProtection="1">
      <alignment horizontal="center" vertical="center"/>
    </xf>
    <xf numFmtId="0" fontId="21" fillId="0" borderId="11" xfId="2" applyNumberFormat="1" applyFont="1" applyBorder="1" applyAlignment="1" applyProtection="1">
      <alignment horizontal="center" vertical="center"/>
    </xf>
    <xf numFmtId="0" fontId="21" fillId="0" borderId="6" xfId="2" applyNumberFormat="1" applyFont="1" applyBorder="1" applyAlignment="1" applyProtection="1">
      <alignment horizontal="center" vertical="center"/>
    </xf>
    <xf numFmtId="167" fontId="21" fillId="0" borderId="0" xfId="0" applyNumberFormat="1" applyFont="1" applyBorder="1" applyAlignment="1" applyProtection="1">
      <alignment horizontal="left" vertical="center"/>
    </xf>
    <xf numFmtId="167" fontId="21" fillId="0" borderId="9" xfId="0" applyNumberFormat="1" applyFont="1" applyBorder="1" applyAlignment="1" applyProtection="1">
      <alignment horizontal="center" vertical="center"/>
    </xf>
    <xf numFmtId="169" fontId="21" fillId="0" borderId="11" xfId="1" applyNumberFormat="1" applyFont="1" applyBorder="1" applyAlignment="1" applyProtection="1">
      <alignment horizontal="right"/>
    </xf>
    <xf numFmtId="49" fontId="2" fillId="10" borderId="8" xfId="0" applyNumberFormat="1" applyFont="1" applyFill="1" applyBorder="1" applyAlignment="1" applyProtection="1">
      <alignment horizontal="left"/>
    </xf>
    <xf numFmtId="0" fontId="23" fillId="10" borderId="10" xfId="0" applyFont="1" applyFill="1" applyBorder="1" applyAlignment="1" applyProtection="1">
      <alignment horizontal="left"/>
    </xf>
    <xf numFmtId="169" fontId="21" fillId="10" borderId="10" xfId="1" applyNumberFormat="1" applyFont="1" applyFill="1" applyBorder="1" applyAlignment="1" applyProtection="1">
      <alignment horizontal="right" vertical="center"/>
    </xf>
    <xf numFmtId="169" fontId="21" fillId="10" borderId="11" xfId="1" applyNumberFormat="1" applyFont="1" applyFill="1" applyBorder="1" applyAlignment="1" applyProtection="1">
      <alignment horizontal="right" vertical="center"/>
    </xf>
    <xf numFmtId="169" fontId="21" fillId="0" borderId="9" xfId="1" applyNumberFormat="1" applyFont="1" applyBorder="1" applyAlignment="1" applyProtection="1">
      <alignment horizontal="right" vertical="center"/>
    </xf>
    <xf numFmtId="167" fontId="21" fillId="10" borderId="10" xfId="0" applyNumberFormat="1" applyFont="1" applyFill="1" applyBorder="1" applyAlignment="1" applyProtection="1">
      <alignment horizontal="left" vertical="center"/>
    </xf>
    <xf numFmtId="49" fontId="21" fillId="10" borderId="8" xfId="0" applyNumberFormat="1" applyFont="1" applyFill="1" applyBorder="1" applyAlignment="1" applyProtection="1">
      <alignment horizontal="left"/>
    </xf>
    <xf numFmtId="0" fontId="21" fillId="10" borderId="9" xfId="0" applyFont="1" applyFill="1" applyBorder="1" applyAlignment="1" applyProtection="1"/>
    <xf numFmtId="0" fontId="21" fillId="10" borderId="10" xfId="0" applyFont="1" applyFill="1" applyBorder="1" applyAlignment="1" applyProtection="1">
      <alignment horizontal="left"/>
    </xf>
    <xf numFmtId="49" fontId="21" fillId="10" borderId="8" xfId="0" applyNumberFormat="1" applyFont="1" applyFill="1" applyBorder="1" applyAlignment="1" applyProtection="1"/>
    <xf numFmtId="49" fontId="21" fillId="10" borderId="10" xfId="0" applyNumberFormat="1" applyFont="1" applyFill="1" applyBorder="1" applyAlignment="1" applyProtection="1">
      <alignment horizontal="left"/>
    </xf>
    <xf numFmtId="169" fontId="21" fillId="10" borderId="9" xfId="1" applyNumberFormat="1" applyFont="1" applyFill="1" applyBorder="1" applyAlignment="1" applyProtection="1">
      <alignment horizontal="right" vertical="top"/>
      <protection locked="0"/>
    </xf>
    <xf numFmtId="167" fontId="21" fillId="10" borderId="0" xfId="0" applyNumberFormat="1" applyFont="1" applyFill="1" applyBorder="1" applyAlignment="1" applyProtection="1">
      <alignment horizontal="left" vertical="center"/>
    </xf>
    <xf numFmtId="167" fontId="21" fillId="10" borderId="9" xfId="0" applyNumberFormat="1" applyFont="1" applyFill="1" applyBorder="1" applyAlignment="1" applyProtection="1">
      <alignment horizontal="left" vertical="center"/>
    </xf>
    <xf numFmtId="0" fontId="2" fillId="10" borderId="0" xfId="0" applyFont="1" applyFill="1" applyAlignment="1">
      <alignment vertical="center"/>
    </xf>
    <xf numFmtId="0" fontId="21" fillId="10" borderId="0" xfId="0" applyFont="1" applyFill="1" applyAlignment="1" applyProtection="1"/>
    <xf numFmtId="169" fontId="21" fillId="10" borderId="9" xfId="1" applyNumberFormat="1" applyFont="1" applyFill="1" applyBorder="1" applyAlignment="1" applyProtection="1">
      <alignment horizontal="right"/>
    </xf>
    <xf numFmtId="49" fontId="21" fillId="10" borderId="9" xfId="0" applyNumberFormat="1" applyFont="1" applyFill="1" applyBorder="1" applyAlignment="1" applyProtection="1"/>
    <xf numFmtId="0" fontId="21" fillId="10" borderId="10" xfId="0" applyFont="1" applyFill="1" applyBorder="1" applyAlignment="1" applyProtection="1"/>
    <xf numFmtId="169" fontId="21" fillId="10" borderId="10" xfId="1" applyNumberFormat="1" applyFont="1" applyFill="1" applyBorder="1" applyAlignment="1" applyProtection="1">
      <alignment horizontal="right" vertical="top"/>
      <protection locked="0"/>
    </xf>
    <xf numFmtId="169" fontId="21" fillId="10" borderId="10" xfId="1" applyNumberFormat="1" applyFont="1" applyFill="1" applyBorder="1" applyAlignment="1" applyProtection="1">
      <alignment horizontal="right"/>
    </xf>
    <xf numFmtId="167" fontId="21" fillId="0" borderId="10" xfId="0" applyNumberFormat="1" applyFont="1" applyBorder="1" applyAlignment="1" applyProtection="1">
      <alignment horizontal="left" vertical="center"/>
    </xf>
    <xf numFmtId="170" fontId="21" fillId="0" borderId="10" xfId="0" applyNumberFormat="1" applyFont="1" applyBorder="1" applyAlignment="1">
      <alignment horizontal="left"/>
    </xf>
    <xf numFmtId="49" fontId="21" fillId="0" borderId="9" xfId="0" applyNumberFormat="1" applyFont="1" applyBorder="1" applyAlignment="1" applyProtection="1"/>
    <xf numFmtId="49" fontId="21" fillId="0" borderId="0" xfId="0" applyNumberFormat="1" applyFont="1" applyAlignment="1" applyProtection="1">
      <alignment horizontal="left"/>
    </xf>
    <xf numFmtId="169" fontId="21" fillId="0" borderId="12" xfId="1" applyNumberFormat="1" applyFont="1" applyBorder="1" applyAlignment="1" applyProtection="1">
      <alignment horizontal="right" vertical="center"/>
    </xf>
    <xf numFmtId="167" fontId="2" fillId="0" borderId="10" xfId="0" applyNumberFormat="1" applyFont="1" applyBorder="1" applyAlignment="1" applyProtection="1">
      <alignment horizontal="center" vertical="center"/>
    </xf>
    <xf numFmtId="167" fontId="2" fillId="0" borderId="9" xfId="0" applyNumberFormat="1" applyFont="1" applyBorder="1" applyAlignment="1" applyProtection="1">
      <alignment horizontal="center" vertical="center"/>
    </xf>
    <xf numFmtId="167" fontId="2" fillId="0" borderId="13" xfId="0" applyNumberFormat="1" applyFont="1" applyBorder="1" applyAlignment="1" applyProtection="1">
      <alignment horizontal="center" vertical="center"/>
    </xf>
    <xf numFmtId="167" fontId="2" fillId="0" borderId="14" xfId="0" applyNumberFormat="1" applyFont="1" applyBorder="1" applyAlignment="1" applyProtection="1">
      <alignment horizontal="left" vertical="center"/>
    </xf>
    <xf numFmtId="169" fontId="2" fillId="0" borderId="13" xfId="1" applyNumberFormat="1" applyFont="1" applyBorder="1" applyAlignment="1" applyProtection="1">
      <alignment horizontal="right" vertical="center"/>
    </xf>
    <xf numFmtId="169" fontId="2" fillId="0" borderId="15" xfId="1" applyNumberFormat="1" applyFont="1" applyBorder="1" applyAlignment="1" applyProtection="1">
      <alignment horizontal="right" vertical="center"/>
    </xf>
    <xf numFmtId="0" fontId="21" fillId="0" borderId="0" xfId="0" applyFont="1" applyAlignment="1" applyProtection="1">
      <alignment vertical="center"/>
    </xf>
    <xf numFmtId="0" fontId="21" fillId="0" borderId="16" xfId="0" applyFont="1" applyBorder="1" applyAlignment="1" applyProtection="1">
      <alignment horizontal="left"/>
    </xf>
    <xf numFmtId="0" fontId="2" fillId="0" borderId="16" xfId="0" applyFont="1" applyBorder="1" applyAlignment="1" applyProtection="1">
      <alignment horizontal="center"/>
    </xf>
    <xf numFmtId="167" fontId="2" fillId="0" borderId="6" xfId="0" applyNumberFormat="1" applyFont="1" applyBorder="1" applyAlignment="1" applyProtection="1">
      <alignment horizontal="center" wrapText="1"/>
    </xf>
    <xf numFmtId="0" fontId="2" fillId="0" borderId="18" xfId="0" applyFont="1" applyBorder="1" applyAlignment="1" applyProtection="1">
      <alignment horizontal="left"/>
    </xf>
    <xf numFmtId="14" fontId="23" fillId="0" borderId="12" xfId="0" applyNumberFormat="1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left"/>
    </xf>
    <xf numFmtId="14" fontId="23" fillId="0" borderId="9" xfId="0" applyNumberFormat="1" applyFont="1" applyBorder="1" applyAlignment="1" applyProtection="1">
      <alignment horizontal="center"/>
    </xf>
    <xf numFmtId="14" fontId="23" fillId="0" borderId="10" xfId="0" applyNumberFormat="1" applyFont="1" applyBorder="1" applyAlignment="1" applyProtection="1">
      <alignment horizontal="center"/>
    </xf>
    <xf numFmtId="0" fontId="21" fillId="0" borderId="9" xfId="0" applyFont="1" applyBorder="1" applyAlignment="1" applyProtection="1">
      <alignment horizontal="left"/>
    </xf>
    <xf numFmtId="0" fontId="21" fillId="0" borderId="11" xfId="0" applyFont="1" applyBorder="1" applyAlignment="1" applyProtection="1">
      <alignment horizontal="left"/>
    </xf>
    <xf numFmtId="169" fontId="21" fillId="0" borderId="9" xfId="1" applyNumberFormat="1" applyFont="1" applyBorder="1" applyAlignment="1" applyProtection="1">
      <alignment horizontal="center"/>
    </xf>
    <xf numFmtId="0" fontId="21" fillId="10" borderId="9" xfId="0" applyFont="1" applyFill="1" applyBorder="1"/>
    <xf numFmtId="49" fontId="21" fillId="0" borderId="9" xfId="0" applyNumberFormat="1" applyFont="1" applyBorder="1" applyAlignment="1" applyProtection="1">
      <alignment horizontal="left"/>
    </xf>
    <xf numFmtId="49" fontId="21" fillId="0" borderId="11" xfId="0" applyNumberFormat="1" applyFont="1" applyBorder="1" applyAlignment="1" applyProtection="1">
      <alignment horizontal="left"/>
    </xf>
    <xf numFmtId="169" fontId="21" fillId="0" borderId="17" xfId="1" applyNumberFormat="1" applyFont="1" applyBorder="1" applyAlignment="1" applyProtection="1">
      <alignment horizontal="center"/>
    </xf>
    <xf numFmtId="169" fontId="21" fillId="0" borderId="15" xfId="1" applyNumberFormat="1" applyFont="1" applyBorder="1" applyAlignment="1" applyProtection="1">
      <alignment horizontal="center"/>
    </xf>
    <xf numFmtId="169" fontId="2" fillId="0" borderId="18" xfId="1" applyNumberFormat="1" applyFont="1" applyBorder="1" applyAlignment="1" applyProtection="1"/>
    <xf numFmtId="169" fontId="2" fillId="0" borderId="28" xfId="1" applyNumberFormat="1" applyFont="1" applyBorder="1" applyAlignment="1" applyProtection="1"/>
    <xf numFmtId="0" fontId="21" fillId="0" borderId="6" xfId="0" applyFont="1" applyBorder="1" applyAlignment="1" applyProtection="1">
      <alignment horizontal="left"/>
    </xf>
    <xf numFmtId="0" fontId="2" fillId="0" borderId="12" xfId="0" applyFont="1" applyBorder="1" applyAlignment="1" applyProtection="1">
      <alignment horizontal="left"/>
    </xf>
    <xf numFmtId="169" fontId="2" fillId="0" borderId="12" xfId="1" applyNumberFormat="1" applyFont="1" applyBorder="1" applyAlignment="1" applyProtection="1"/>
    <xf numFmtId="0" fontId="2" fillId="0" borderId="16" xfId="0" applyFont="1" applyBorder="1" applyAlignment="1" applyProtection="1"/>
    <xf numFmtId="0" fontId="21" fillId="0" borderId="11" xfId="0" applyFont="1" applyBorder="1" applyAlignment="1" applyProtection="1"/>
    <xf numFmtId="0" fontId="2" fillId="0" borderId="11" xfId="0" applyFont="1" applyBorder="1" applyAlignment="1" applyProtection="1"/>
    <xf numFmtId="0" fontId="2" fillId="11" borderId="29" xfId="0" applyFont="1" applyFill="1" applyBorder="1"/>
    <xf numFmtId="0" fontId="21" fillId="0" borderId="0" xfId="0" applyFont="1"/>
    <xf numFmtId="164" fontId="21" fillId="0" borderId="0" xfId="0" applyNumberFormat="1" applyFont="1"/>
    <xf numFmtId="0" fontId="21" fillId="0" borderId="1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0" xfId="0" applyFont="1" applyBorder="1"/>
    <xf numFmtId="164" fontId="21" fillId="0" borderId="0" xfId="0" applyNumberFormat="1" applyFont="1" applyBorder="1"/>
    <xf numFmtId="0" fontId="21" fillId="0" borderId="24" xfId="0" applyFont="1" applyBorder="1"/>
    <xf numFmtId="0" fontId="2" fillId="10" borderId="4" xfId="0" applyFont="1" applyFill="1" applyBorder="1" applyAlignment="1">
      <alignment vertical="center"/>
    </xf>
    <xf numFmtId="169" fontId="20" fillId="10" borderId="9" xfId="1" applyNumberFormat="1" applyFont="1" applyFill="1" applyBorder="1" applyAlignment="1" applyProtection="1">
      <alignment horizontal="center" vertical="center" wrapText="1"/>
    </xf>
    <xf numFmtId="169" fontId="21" fillId="10" borderId="10" xfId="1" applyNumberFormat="1" applyFont="1" applyFill="1" applyBorder="1" applyAlignment="1" applyProtection="1">
      <alignment horizontal="center" vertical="center"/>
    </xf>
    <xf numFmtId="169" fontId="21" fillId="10" borderId="11" xfId="1" applyNumberFormat="1" applyFont="1" applyFill="1" applyBorder="1" applyAlignment="1" applyProtection="1">
      <alignment horizontal="center" vertical="center"/>
    </xf>
    <xf numFmtId="169" fontId="21" fillId="0" borderId="9" xfId="1" applyNumberFormat="1" applyFont="1" applyBorder="1" applyAlignment="1" applyProtection="1">
      <alignment horizontal="center" vertical="center"/>
    </xf>
    <xf numFmtId="170" fontId="20" fillId="0" borderId="9" xfId="1" applyNumberFormat="1" applyFont="1" applyBorder="1" applyAlignment="1" applyProtection="1">
      <alignment horizontal="center" vertical="center"/>
    </xf>
    <xf numFmtId="0" fontId="21" fillId="10" borderId="0" xfId="0" applyFont="1" applyFill="1" applyAlignment="1">
      <alignment horizontal="center" vertical="center"/>
    </xf>
    <xf numFmtId="49" fontId="21" fillId="10" borderId="9" xfId="0" applyNumberFormat="1" applyFont="1" applyFill="1" applyBorder="1" applyAlignment="1" applyProtection="1">
      <alignment horizontal="center" vertical="center"/>
    </xf>
    <xf numFmtId="0" fontId="21" fillId="10" borderId="10" xfId="0" applyFont="1" applyFill="1" applyBorder="1" applyAlignment="1" applyProtection="1">
      <alignment horizontal="center" vertical="center"/>
    </xf>
    <xf numFmtId="49" fontId="21" fillId="10" borderId="10" xfId="0" applyNumberFormat="1" applyFont="1" applyFill="1" applyBorder="1" applyAlignment="1" applyProtection="1">
      <alignment horizontal="center" vertical="center"/>
    </xf>
    <xf numFmtId="14" fontId="21" fillId="10" borderId="5" xfId="0" applyNumberFormat="1" applyFont="1" applyFill="1" applyBorder="1" applyAlignment="1">
      <alignment horizontal="center" vertical="center"/>
    </xf>
    <xf numFmtId="164" fontId="21" fillId="10" borderId="5" xfId="0" applyNumberFormat="1" applyFont="1" applyFill="1" applyBorder="1" applyAlignment="1">
      <alignment horizontal="center" vertical="center"/>
    </xf>
    <xf numFmtId="0" fontId="21" fillId="10" borderId="4" xfId="0" applyFont="1" applyFill="1" applyBorder="1" applyAlignment="1">
      <alignment horizontal="center" vertical="center"/>
    </xf>
    <xf numFmtId="0" fontId="21" fillId="10" borderId="31" xfId="0" applyFont="1" applyFill="1" applyBorder="1" applyAlignment="1">
      <alignment horizontal="center" vertical="center"/>
    </xf>
    <xf numFmtId="0" fontId="21" fillId="10" borderId="7" xfId="0" applyFont="1" applyFill="1" applyBorder="1" applyAlignment="1">
      <alignment horizontal="center" vertical="center"/>
    </xf>
    <xf numFmtId="0" fontId="22" fillId="11" borderId="27" xfId="0" applyFont="1" applyFill="1" applyBorder="1" applyAlignment="1">
      <alignment horizontal="center"/>
    </xf>
    <xf numFmtId="0" fontId="21" fillId="10" borderId="5" xfId="0" applyFont="1" applyFill="1" applyBorder="1"/>
    <xf numFmtId="49" fontId="2" fillId="10" borderId="5" xfId="0" applyNumberFormat="1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</cellXfs>
  <cellStyles count="22">
    <cellStyle name="Accent 1 5" xfId="3"/>
    <cellStyle name="Accent 2 6" xfId="4"/>
    <cellStyle name="Accent 3 7" xfId="5"/>
    <cellStyle name="Accent 4" xfId="6"/>
    <cellStyle name="Bad 8" xfId="7"/>
    <cellStyle name="cf1" xfId="8"/>
    <cellStyle name="Error 9" xfId="9"/>
    <cellStyle name="Excel Built-in Comma 10" xfId="20"/>
    <cellStyle name="Excel Built-in Explanatory Text" xfId="21"/>
    <cellStyle name="Footnote 11" xfId="10"/>
    <cellStyle name="Good 12" xfId="11"/>
    <cellStyle name="Heading (user) 13" xfId="12"/>
    <cellStyle name="Heading 1 14" xfId="13"/>
    <cellStyle name="Heading 2 15" xfId="14"/>
    <cellStyle name="Hyperlink 16" xfId="15"/>
    <cellStyle name="Millares" xfId="1" builtinId="3"/>
    <cellStyle name="Moneda" xfId="2" builtinId="4"/>
    <cellStyle name="Normal" xfId="0" builtinId="0"/>
    <cellStyle name="Note 17" xfId="16"/>
    <cellStyle name="Status 18" xfId="17"/>
    <cellStyle name="Text 19" xfId="18"/>
    <cellStyle name="Warning 20" xfId="19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showGridLines="0" tabSelected="1" zoomScaleNormal="100" workbookViewId="0">
      <selection activeCell="B6" sqref="B6"/>
    </sheetView>
  </sheetViews>
  <sheetFormatPr baseColWidth="10" defaultColWidth="10.5" defaultRowHeight="12.75"/>
  <cols>
    <col min="1" max="1" width="11.125" style="131" customWidth="1"/>
    <col min="2" max="2" width="42.875" style="131" customWidth="1"/>
    <col min="3" max="3" width="9.5" style="131" bestFit="1" customWidth="1"/>
    <col min="4" max="7" width="9.875" style="131" customWidth="1"/>
    <col min="8" max="8" width="8.375" style="131" customWidth="1"/>
    <col min="9" max="9" width="31.25" style="131" customWidth="1"/>
    <col min="10" max="11" width="9.625" style="131" customWidth="1"/>
    <col min="12" max="12" width="12.25" style="132" customWidth="1"/>
    <col min="13" max="13" width="8.5" style="131" customWidth="1"/>
    <col min="14" max="16384" width="10.5" style="131"/>
  </cols>
  <sheetData>
    <row r="1" spans="1:12" s="55" customFormat="1" ht="20.25">
      <c r="A1" s="54" t="s">
        <v>0</v>
      </c>
      <c r="B1" s="151" t="s">
        <v>1</v>
      </c>
      <c r="C1" s="152"/>
      <c r="D1" s="152"/>
      <c r="E1" s="152"/>
      <c r="F1" s="152"/>
      <c r="G1" s="152"/>
      <c r="H1" s="153"/>
      <c r="I1" s="139" t="s">
        <v>2</v>
      </c>
      <c r="J1" s="154">
        <v>5601</v>
      </c>
      <c r="K1" s="154"/>
    </row>
    <row r="2" spans="1:12" s="55" customFormat="1">
      <c r="A2" s="54" t="s">
        <v>3</v>
      </c>
      <c r="B2" s="151" t="s">
        <v>4</v>
      </c>
      <c r="C2" s="152"/>
      <c r="D2" s="152"/>
      <c r="E2" s="152"/>
      <c r="F2" s="152"/>
      <c r="G2" s="152"/>
      <c r="H2" s="153"/>
      <c r="I2" s="139" t="s">
        <v>5</v>
      </c>
      <c r="J2" s="150" t="s">
        <v>6</v>
      </c>
      <c r="K2" s="150"/>
    </row>
    <row r="3" spans="1:12" s="55" customFormat="1">
      <c r="A3" s="54" t="s">
        <v>7</v>
      </c>
      <c r="B3" s="151" t="s">
        <v>8</v>
      </c>
      <c r="C3" s="152"/>
      <c r="D3" s="152"/>
      <c r="E3" s="152"/>
      <c r="F3" s="152"/>
      <c r="G3" s="152"/>
      <c r="H3" s="153"/>
      <c r="I3" s="139" t="s">
        <v>9</v>
      </c>
      <c r="J3" s="149">
        <v>44134</v>
      </c>
      <c r="K3" s="149"/>
    </row>
    <row r="4" spans="1:12" s="55" customFormat="1">
      <c r="A4" s="54" t="s">
        <v>10</v>
      </c>
      <c r="B4" s="151" t="s">
        <v>11</v>
      </c>
      <c r="C4" s="152"/>
      <c r="D4" s="152"/>
      <c r="E4" s="152"/>
      <c r="F4" s="152"/>
      <c r="G4" s="152"/>
      <c r="H4" s="153"/>
      <c r="I4" s="139" t="s">
        <v>12</v>
      </c>
      <c r="J4" s="150" t="s">
        <v>13</v>
      </c>
      <c r="K4" s="150"/>
    </row>
    <row r="5" spans="1:12" s="55" customFormat="1">
      <c r="A5" s="54" t="s">
        <v>14</v>
      </c>
      <c r="B5" s="151" t="s">
        <v>91</v>
      </c>
      <c r="C5" s="152"/>
      <c r="D5" s="152"/>
      <c r="E5" s="152"/>
      <c r="F5" s="152"/>
      <c r="G5" s="152"/>
      <c r="H5" s="153"/>
      <c r="I5" s="139" t="s">
        <v>9</v>
      </c>
      <c r="J5" s="155"/>
      <c r="K5" s="155"/>
    </row>
    <row r="6" spans="1:12" s="56" customFormat="1">
      <c r="L6" s="57"/>
    </row>
    <row r="7" spans="1:12" s="56" customFormat="1" ht="39.75" customHeight="1">
      <c r="A7" s="156" t="s">
        <v>15</v>
      </c>
      <c r="B7" s="157" t="s">
        <v>16</v>
      </c>
      <c r="C7" s="159" t="s">
        <v>87</v>
      </c>
      <c r="D7" s="58" t="s">
        <v>17</v>
      </c>
      <c r="E7" s="158" t="s">
        <v>86</v>
      </c>
      <c r="F7" s="158"/>
      <c r="G7" s="59" t="s">
        <v>18</v>
      </c>
      <c r="H7" s="156" t="s">
        <v>15</v>
      </c>
      <c r="I7" s="157" t="s">
        <v>16</v>
      </c>
      <c r="J7" s="58" t="s">
        <v>18</v>
      </c>
      <c r="K7" s="60" t="s">
        <v>19</v>
      </c>
    </row>
    <row r="8" spans="1:12" s="56" customFormat="1">
      <c r="A8" s="156"/>
      <c r="B8" s="157"/>
      <c r="C8" s="160"/>
      <c r="D8" s="61">
        <v>44073</v>
      </c>
      <c r="E8" s="61" t="s">
        <v>20</v>
      </c>
      <c r="F8" s="61" t="s">
        <v>21</v>
      </c>
      <c r="G8" s="62">
        <v>44196</v>
      </c>
      <c r="H8" s="156"/>
      <c r="I8" s="157"/>
      <c r="J8" s="61">
        <v>43830</v>
      </c>
      <c r="K8" s="60" t="s">
        <v>22</v>
      </c>
    </row>
    <row r="9" spans="1:12" s="55" customFormat="1">
      <c r="A9" s="63"/>
      <c r="B9" s="64"/>
      <c r="C9" s="65"/>
      <c r="D9" s="66"/>
      <c r="E9" s="67"/>
      <c r="F9" s="68"/>
      <c r="G9" s="69"/>
      <c r="H9" s="70"/>
      <c r="I9" s="71"/>
      <c r="J9" s="72"/>
      <c r="K9" s="51"/>
    </row>
    <row r="10" spans="1:12" s="55" customFormat="1">
      <c r="A10" s="73"/>
      <c r="B10" s="74" t="s">
        <v>23</v>
      </c>
      <c r="C10" s="65"/>
      <c r="D10" s="65"/>
      <c r="E10" s="75"/>
      <c r="F10" s="76"/>
      <c r="G10" s="77"/>
      <c r="H10" s="78"/>
      <c r="I10" s="74" t="s">
        <v>23</v>
      </c>
      <c r="J10" s="65"/>
      <c r="K10" s="51"/>
    </row>
    <row r="11" spans="1:12" s="55" customFormat="1">
      <c r="A11" s="79" t="s">
        <v>24</v>
      </c>
      <c r="B11" s="80" t="s">
        <v>25</v>
      </c>
      <c r="C11" s="65"/>
      <c r="D11" s="65">
        <v>51678</v>
      </c>
      <c r="E11" s="75">
        <v>0</v>
      </c>
      <c r="F11" s="76">
        <v>0</v>
      </c>
      <c r="G11" s="77">
        <f t="shared" ref="G11:G20" si="0">D11+E11-F11</f>
        <v>51678</v>
      </c>
      <c r="H11" s="78" t="s">
        <v>24</v>
      </c>
      <c r="I11" s="81" t="s">
        <v>25</v>
      </c>
      <c r="J11" s="65">
        <v>51144</v>
      </c>
      <c r="K11" s="51">
        <f t="shared" ref="K11:K20" si="1">G11-J11</f>
        <v>534</v>
      </c>
    </row>
    <row r="12" spans="1:12" s="55" customFormat="1">
      <c r="A12" s="82" t="s">
        <v>26</v>
      </c>
      <c r="B12" s="80" t="s">
        <v>27</v>
      </c>
      <c r="C12" s="65"/>
      <c r="D12" s="65">
        <v>80376</v>
      </c>
      <c r="E12" s="75">
        <v>0</v>
      </c>
      <c r="F12" s="76">
        <v>0</v>
      </c>
      <c r="G12" s="77">
        <f t="shared" si="0"/>
        <v>80376</v>
      </c>
      <c r="H12" s="83" t="s">
        <v>26</v>
      </c>
      <c r="I12" s="80" t="s">
        <v>27</v>
      </c>
      <c r="J12" s="84">
        <v>80376</v>
      </c>
      <c r="K12" s="51">
        <f t="shared" si="1"/>
        <v>0</v>
      </c>
    </row>
    <row r="13" spans="1:12" s="55" customFormat="1">
      <c r="A13" s="80" t="s">
        <v>28</v>
      </c>
      <c r="B13" s="80" t="s">
        <v>29</v>
      </c>
      <c r="C13" s="65"/>
      <c r="D13" s="65">
        <v>3197</v>
      </c>
      <c r="E13" s="75">
        <v>0</v>
      </c>
      <c r="F13" s="76">
        <v>0</v>
      </c>
      <c r="G13" s="77">
        <f t="shared" si="0"/>
        <v>3197</v>
      </c>
      <c r="H13" s="85" t="s">
        <v>28</v>
      </c>
      <c r="I13" s="86" t="s">
        <v>29</v>
      </c>
      <c r="J13" s="84">
        <v>3197</v>
      </c>
      <c r="K13" s="51">
        <f t="shared" si="1"/>
        <v>0</v>
      </c>
    </row>
    <row r="14" spans="1:12" s="87" customFormat="1">
      <c r="A14" s="80" t="s">
        <v>30</v>
      </c>
      <c r="B14" s="80" t="s">
        <v>31</v>
      </c>
      <c r="C14" s="65"/>
      <c r="D14" s="65">
        <v>123623</v>
      </c>
      <c r="E14" s="75">
        <v>38680.53</v>
      </c>
      <c r="F14" s="76">
        <v>65875.179999999993</v>
      </c>
      <c r="G14" s="77">
        <f t="shared" si="0"/>
        <v>96428.35</v>
      </c>
      <c r="H14" s="80" t="s">
        <v>30</v>
      </c>
      <c r="I14" s="80" t="s">
        <v>31</v>
      </c>
      <c r="J14" s="65">
        <v>123623</v>
      </c>
      <c r="K14" s="51">
        <f t="shared" si="1"/>
        <v>-27194.649999999994</v>
      </c>
    </row>
    <row r="15" spans="1:12" s="55" customFormat="1">
      <c r="A15" s="80" t="s">
        <v>32</v>
      </c>
      <c r="B15" s="88" t="s">
        <v>33</v>
      </c>
      <c r="C15" s="65"/>
      <c r="D15" s="65">
        <v>3865</v>
      </c>
      <c r="E15" s="75">
        <v>0</v>
      </c>
      <c r="F15" s="76">
        <v>0</v>
      </c>
      <c r="G15" s="77">
        <f t="shared" si="0"/>
        <v>3865</v>
      </c>
      <c r="H15" s="83" t="s">
        <v>32</v>
      </c>
      <c r="I15" s="88" t="s">
        <v>33</v>
      </c>
      <c r="J15" s="84">
        <v>535</v>
      </c>
      <c r="K15" s="51">
        <f t="shared" si="1"/>
        <v>3330</v>
      </c>
    </row>
    <row r="16" spans="1:12" s="55" customFormat="1">
      <c r="A16" s="80"/>
      <c r="B16" s="88"/>
      <c r="C16" s="65"/>
      <c r="D16" s="65">
        <v>0</v>
      </c>
      <c r="E16" s="75">
        <v>0</v>
      </c>
      <c r="F16" s="76">
        <v>0</v>
      </c>
      <c r="G16" s="77">
        <f t="shared" si="0"/>
        <v>0</v>
      </c>
      <c r="H16" s="83" t="s">
        <v>32</v>
      </c>
      <c r="I16" s="88" t="s">
        <v>34</v>
      </c>
      <c r="J16" s="89">
        <v>3865</v>
      </c>
      <c r="K16" s="51">
        <f t="shared" si="1"/>
        <v>-3865</v>
      </c>
    </row>
    <row r="17" spans="1:11" s="55" customFormat="1">
      <c r="A17" s="90" t="s">
        <v>35</v>
      </c>
      <c r="B17" s="91" t="s">
        <v>36</v>
      </c>
      <c r="C17" s="65"/>
      <c r="D17" s="92">
        <v>36914</v>
      </c>
      <c r="E17" s="75">
        <v>0</v>
      </c>
      <c r="F17" s="76">
        <v>0</v>
      </c>
      <c r="G17" s="77">
        <f t="shared" si="0"/>
        <v>36914</v>
      </c>
      <c r="H17" s="83"/>
      <c r="I17" s="91"/>
      <c r="J17" s="93">
        <v>0</v>
      </c>
      <c r="K17" s="51">
        <f t="shared" si="1"/>
        <v>36914</v>
      </c>
    </row>
    <row r="18" spans="1:11" s="145" customFormat="1" ht="51">
      <c r="A18" s="146" t="s">
        <v>37</v>
      </c>
      <c r="B18" s="147" t="s">
        <v>38</v>
      </c>
      <c r="C18" s="140" t="s">
        <v>90</v>
      </c>
      <c r="D18" s="141">
        <v>-233475</v>
      </c>
      <c r="E18" s="141">
        <v>65875.179999999993</v>
      </c>
      <c r="F18" s="142">
        <v>4175.08</v>
      </c>
      <c r="G18" s="143">
        <f t="shared" si="0"/>
        <v>-171774.9</v>
      </c>
      <c r="H18" s="148" t="s">
        <v>37</v>
      </c>
      <c r="I18" s="147" t="s">
        <v>39</v>
      </c>
      <c r="J18" s="141">
        <v>-222186</v>
      </c>
      <c r="K18" s="144">
        <f t="shared" si="1"/>
        <v>50411.100000000006</v>
      </c>
    </row>
    <row r="19" spans="1:11" s="55" customFormat="1">
      <c r="A19" s="90"/>
      <c r="B19" s="91"/>
      <c r="C19" s="65"/>
      <c r="D19" s="93">
        <v>0</v>
      </c>
      <c r="E19" s="75">
        <v>0</v>
      </c>
      <c r="F19" s="76">
        <v>0</v>
      </c>
      <c r="G19" s="77">
        <f t="shared" si="0"/>
        <v>0</v>
      </c>
      <c r="H19" s="94"/>
      <c r="I19" s="95"/>
      <c r="J19" s="93">
        <v>0</v>
      </c>
      <c r="K19" s="51">
        <f t="shared" si="1"/>
        <v>0</v>
      </c>
    </row>
    <row r="20" spans="1:11" s="55" customFormat="1">
      <c r="A20" s="96"/>
      <c r="B20" s="97"/>
      <c r="C20" s="65"/>
      <c r="D20" s="77">
        <v>0</v>
      </c>
      <c r="E20" s="75">
        <v>0</v>
      </c>
      <c r="F20" s="76">
        <v>0</v>
      </c>
      <c r="G20" s="98">
        <f t="shared" si="0"/>
        <v>0</v>
      </c>
      <c r="H20" s="99"/>
      <c r="I20" s="100"/>
      <c r="J20" s="77">
        <v>0</v>
      </c>
      <c r="K20" s="51">
        <f t="shared" si="1"/>
        <v>0</v>
      </c>
    </row>
    <row r="21" spans="1:11" s="105" customFormat="1" ht="18.75" customHeight="1" thickBot="1">
      <c r="A21" s="101"/>
      <c r="B21" s="102" t="s">
        <v>40</v>
      </c>
      <c r="C21" s="102"/>
      <c r="D21" s="103">
        <f>SUM(D9:D19)</f>
        <v>66178</v>
      </c>
      <c r="E21" s="103">
        <f>SUM(E9:E19)</f>
        <v>104555.70999999999</v>
      </c>
      <c r="F21" s="103">
        <f>SUM(F9:F19)</f>
        <v>70050.259999999995</v>
      </c>
      <c r="G21" s="104">
        <f>SUM(G9:G19)</f>
        <v>100683.44999999998</v>
      </c>
      <c r="H21" s="101"/>
      <c r="I21" s="101"/>
      <c r="J21" s="103">
        <f>SUM(J9:J19)</f>
        <v>40554</v>
      </c>
      <c r="K21" s="52">
        <f>SUM(K9:K19)</f>
        <v>60129.450000000012</v>
      </c>
    </row>
    <row r="22" spans="1:11" ht="13.5" thickTop="1"/>
    <row r="24" spans="1:11">
      <c r="B24" s="106"/>
      <c r="C24" s="106"/>
      <c r="D24" s="107" t="s">
        <v>41</v>
      </c>
      <c r="E24" s="108" t="s">
        <v>41</v>
      </c>
    </row>
    <row r="25" spans="1:11">
      <c r="B25" s="53" t="s">
        <v>89</v>
      </c>
      <c r="C25" s="109"/>
      <c r="D25" s="110">
        <v>44073</v>
      </c>
      <c r="E25" s="110">
        <v>43830</v>
      </c>
    </row>
    <row r="26" spans="1:11">
      <c r="B26" s="111"/>
      <c r="C26" s="111"/>
      <c r="D26" s="112"/>
      <c r="E26" s="113"/>
    </row>
    <row r="27" spans="1:11">
      <c r="B27" s="114" t="s">
        <v>42</v>
      </c>
      <c r="C27" s="115"/>
      <c r="D27" s="116">
        <f>G11</f>
        <v>51678</v>
      </c>
      <c r="E27" s="116">
        <f>J11</f>
        <v>51144</v>
      </c>
      <c r="F27" s="133"/>
    </row>
    <row r="28" spans="1:11">
      <c r="B28" s="114" t="s">
        <v>43</v>
      </c>
      <c r="C28" s="115"/>
      <c r="D28" s="116">
        <f>G14</f>
        <v>96428.35</v>
      </c>
      <c r="E28" s="116">
        <f>J14</f>
        <v>123623</v>
      </c>
    </row>
    <row r="29" spans="1:11">
      <c r="B29" s="114" t="s">
        <v>44</v>
      </c>
      <c r="C29" s="115"/>
      <c r="D29" s="116">
        <f>G12</f>
        <v>80376</v>
      </c>
      <c r="E29" s="116">
        <f>J12</f>
        <v>80376</v>
      </c>
    </row>
    <row r="30" spans="1:11">
      <c r="B30" s="117" t="s">
        <v>45</v>
      </c>
      <c r="C30" s="117"/>
      <c r="D30" s="116">
        <f>G13+G15+G16+G17</f>
        <v>43976</v>
      </c>
      <c r="E30" s="116">
        <f>J13+J15+J16</f>
        <v>7597</v>
      </c>
    </row>
    <row r="31" spans="1:11" ht="13.5" thickBot="1">
      <c r="B31" s="118"/>
      <c r="C31" s="119"/>
      <c r="D31" s="120"/>
      <c r="E31" s="121"/>
    </row>
    <row r="32" spans="1:11" ht="13.5" thickTop="1">
      <c r="B32" s="109" t="s">
        <v>40</v>
      </c>
      <c r="C32" s="109"/>
      <c r="D32" s="122">
        <f>SUM(D27:D30)</f>
        <v>272458.34999999998</v>
      </c>
      <c r="E32" s="123">
        <f>SUM(E27:E30)</f>
        <v>262740</v>
      </c>
    </row>
    <row r="33" spans="1:13" ht="13.5" thickBot="1">
      <c r="B33" s="124" t="s">
        <v>38</v>
      </c>
      <c r="C33" s="124"/>
      <c r="D33" s="120">
        <f>G18</f>
        <v>-171774.9</v>
      </c>
      <c r="E33" s="121">
        <f>J18</f>
        <v>-222186</v>
      </c>
    </row>
    <row r="34" spans="1:13" ht="13.5" thickTop="1">
      <c r="B34" s="125" t="s">
        <v>40</v>
      </c>
      <c r="C34" s="125"/>
      <c r="D34" s="126">
        <f>D32+D33</f>
        <v>100683.44999999998</v>
      </c>
      <c r="E34" s="126">
        <f>E32+E33</f>
        <v>40554</v>
      </c>
    </row>
    <row r="39" spans="1:13">
      <c r="A39" s="127" t="s">
        <v>46</v>
      </c>
      <c r="B39" s="134"/>
      <c r="C39" s="134"/>
      <c r="D39" s="134"/>
      <c r="E39" s="134"/>
      <c r="F39" s="134"/>
      <c r="G39" s="134"/>
      <c r="H39" s="134"/>
      <c r="I39" s="135"/>
      <c r="J39" s="136"/>
      <c r="K39" s="136"/>
      <c r="L39" s="137"/>
      <c r="M39" s="136"/>
    </row>
    <row r="40" spans="1:13">
      <c r="A40" s="128" t="s">
        <v>47</v>
      </c>
      <c r="I40" s="138"/>
    </row>
    <row r="41" spans="1:13">
      <c r="A41" s="128"/>
      <c r="I41" s="138"/>
    </row>
    <row r="42" spans="1:13">
      <c r="A42" s="129" t="s">
        <v>48</v>
      </c>
      <c r="I42" s="138"/>
    </row>
    <row r="43" spans="1:13">
      <c r="A43" s="128" t="s">
        <v>49</v>
      </c>
      <c r="I43" s="138"/>
    </row>
    <row r="44" spans="1:13">
      <c r="A44" s="128" t="s">
        <v>50</v>
      </c>
      <c r="I44" s="138"/>
    </row>
    <row r="45" spans="1:13">
      <c r="A45" s="128"/>
      <c r="I45" s="138"/>
    </row>
    <row r="46" spans="1:13">
      <c r="A46" s="128"/>
      <c r="I46" s="138"/>
    </row>
    <row r="47" spans="1:13">
      <c r="A47" s="129" t="s">
        <v>51</v>
      </c>
      <c r="I47" s="138"/>
    </row>
    <row r="49" spans="1:1">
      <c r="A49" s="130" t="s">
        <v>88</v>
      </c>
    </row>
  </sheetData>
  <mergeCells count="16">
    <mergeCell ref="J5:K5"/>
    <mergeCell ref="A7:A8"/>
    <mergeCell ref="B7:B8"/>
    <mergeCell ref="E7:F7"/>
    <mergeCell ref="H7:H8"/>
    <mergeCell ref="I7:I8"/>
    <mergeCell ref="C7:C8"/>
    <mergeCell ref="B5:H5"/>
    <mergeCell ref="J3:K3"/>
    <mergeCell ref="J4:K4"/>
    <mergeCell ref="B3:H3"/>
    <mergeCell ref="B4:H4"/>
    <mergeCell ref="J1:K1"/>
    <mergeCell ref="J2:K2"/>
    <mergeCell ref="B1:H1"/>
    <mergeCell ref="B2:H2"/>
  </mergeCells>
  <pageMargins left="0" right="0" top="0.39374999999999999" bottom="0.39374999999999999" header="0" footer="0"/>
  <pageSetup paperSize="9" firstPageNumber="0" orientation="portrait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23" zoomScaleNormal="100" workbookViewId="0">
      <selection activeCell="D21" sqref="D21"/>
    </sheetView>
  </sheetViews>
  <sheetFormatPr baseColWidth="10" defaultColWidth="11.375" defaultRowHeight="14.25"/>
  <cols>
    <col min="1" max="1" width="28.75" customWidth="1"/>
    <col min="3" max="3" width="1.125" customWidth="1"/>
    <col min="5" max="5" width="1" customWidth="1"/>
    <col min="7" max="7" width="1" customWidth="1"/>
    <col min="9" max="9" width="0.875" customWidth="1"/>
    <col min="11" max="11" width="1.375" customWidth="1"/>
    <col min="12" max="12" width="12.875" style="1" customWidth="1"/>
    <col min="13" max="13" width="1.25" customWidth="1"/>
    <col min="14" max="14" width="13.625" style="1" customWidth="1"/>
    <col min="15" max="15" width="0.75" customWidth="1"/>
    <col min="16" max="16" width="12.875" style="1" customWidth="1"/>
    <col min="17" max="17" width="0.625" customWidth="1"/>
    <col min="19" max="19" width="0.625" customWidth="1"/>
    <col min="257" max="257" width="28.75" customWidth="1"/>
    <col min="259" max="259" width="1.125" customWidth="1"/>
    <col min="261" max="261" width="1" customWidth="1"/>
    <col min="263" max="263" width="1" customWidth="1"/>
    <col min="265" max="265" width="0.875" customWidth="1"/>
    <col min="267" max="267" width="1.375" customWidth="1"/>
    <col min="269" max="269" width="0.5" customWidth="1"/>
    <col min="271" max="271" width="0.75" customWidth="1"/>
    <col min="273" max="273" width="0.625" customWidth="1"/>
    <col min="275" max="275" width="0.625" customWidth="1"/>
    <col min="513" max="513" width="28.75" customWidth="1"/>
    <col min="515" max="515" width="1.125" customWidth="1"/>
    <col min="517" max="517" width="1" customWidth="1"/>
    <col min="519" max="519" width="1" customWidth="1"/>
    <col min="521" max="521" width="0.875" customWidth="1"/>
    <col min="523" max="523" width="1.375" customWidth="1"/>
    <col min="525" max="525" width="0.5" customWidth="1"/>
    <col min="527" max="527" width="0.75" customWidth="1"/>
    <col min="529" max="529" width="0.625" customWidth="1"/>
    <col min="531" max="531" width="0.625" customWidth="1"/>
    <col min="769" max="769" width="28.75" customWidth="1"/>
    <col min="771" max="771" width="1.125" customWidth="1"/>
    <col min="773" max="773" width="1" customWidth="1"/>
    <col min="775" max="775" width="1" customWidth="1"/>
    <col min="777" max="777" width="0.875" customWidth="1"/>
    <col min="779" max="779" width="1.375" customWidth="1"/>
    <col min="781" max="781" width="0.5" customWidth="1"/>
    <col min="783" max="783" width="0.75" customWidth="1"/>
    <col min="785" max="785" width="0.625" customWidth="1"/>
    <col min="787" max="787" width="0.625" customWidth="1"/>
  </cols>
  <sheetData>
    <row r="1" spans="1:11">
      <c r="A1" s="2" t="s">
        <v>52</v>
      </c>
      <c r="B1" s="3"/>
      <c r="C1" s="3"/>
      <c r="D1" s="3"/>
      <c r="E1" s="3"/>
      <c r="F1" s="3"/>
      <c r="G1" s="3"/>
      <c r="H1" s="3"/>
      <c r="I1" s="3"/>
      <c r="J1" s="3"/>
      <c r="K1" s="4"/>
    </row>
    <row r="2" spans="1:11">
      <c r="A2" s="5" t="s">
        <v>53</v>
      </c>
      <c r="B2" s="6"/>
      <c r="C2" s="6"/>
      <c r="D2" s="6"/>
      <c r="E2" s="6"/>
      <c r="F2" s="6"/>
      <c r="G2" s="6"/>
      <c r="H2" s="6"/>
      <c r="I2" s="6"/>
      <c r="J2" s="6"/>
      <c r="K2" s="7"/>
    </row>
    <row r="3" spans="1:11">
      <c r="A3" s="8" t="s">
        <v>54</v>
      </c>
      <c r="B3" s="9"/>
      <c r="C3" s="10"/>
      <c r="D3" s="10"/>
      <c r="E3" s="10"/>
      <c r="F3" s="10"/>
      <c r="G3" s="10"/>
      <c r="H3" s="10"/>
      <c r="I3" s="10"/>
      <c r="J3" s="10" t="s">
        <v>55</v>
      </c>
      <c r="K3" s="11"/>
    </row>
    <row r="4" spans="1:11">
      <c r="A4" s="161" t="s">
        <v>56</v>
      </c>
      <c r="B4" s="12" t="s">
        <v>57</v>
      </c>
      <c r="C4" s="13"/>
      <c r="D4" s="12" t="s">
        <v>58</v>
      </c>
      <c r="E4" s="12"/>
      <c r="F4" s="12" t="s">
        <v>59</v>
      </c>
      <c r="G4" s="12"/>
      <c r="H4" s="12" t="s">
        <v>60</v>
      </c>
      <c r="I4" s="12"/>
      <c r="J4" s="12" t="s">
        <v>61</v>
      </c>
      <c r="K4" s="14"/>
    </row>
    <row r="5" spans="1:11">
      <c r="A5" s="161"/>
      <c r="B5" s="15">
        <v>43831</v>
      </c>
      <c r="C5" s="16"/>
      <c r="D5" s="15" t="s">
        <v>62</v>
      </c>
      <c r="E5" s="17"/>
      <c r="F5" s="17" t="s">
        <v>63</v>
      </c>
      <c r="G5" s="17"/>
      <c r="H5" s="17" t="s">
        <v>64</v>
      </c>
      <c r="I5" s="17"/>
      <c r="J5" s="15">
        <v>44074</v>
      </c>
      <c r="K5" s="18"/>
    </row>
    <row r="6" spans="1:11">
      <c r="A6" s="19" t="s">
        <v>25</v>
      </c>
      <c r="B6" s="20">
        <v>51143.62</v>
      </c>
      <c r="C6" s="21"/>
      <c r="D6" s="21">
        <v>0</v>
      </c>
      <c r="E6" s="21"/>
      <c r="F6" s="21">
        <v>0</v>
      </c>
      <c r="G6" s="21"/>
      <c r="H6" s="21"/>
      <c r="I6" s="21"/>
      <c r="J6" s="20">
        <f>+B6+D6-F6</f>
        <v>51143.62</v>
      </c>
      <c r="K6" s="14" t="s">
        <v>58</v>
      </c>
    </row>
    <row r="7" spans="1:11">
      <c r="A7" s="19" t="s">
        <v>65</v>
      </c>
      <c r="B7" s="21">
        <v>84241.19</v>
      </c>
      <c r="C7" s="21"/>
      <c r="D7" s="21">
        <v>0</v>
      </c>
      <c r="E7" s="21"/>
      <c r="F7" s="21">
        <v>0</v>
      </c>
      <c r="G7" s="21"/>
      <c r="H7" s="21"/>
      <c r="I7" s="21"/>
      <c r="J7" s="21">
        <f>+B7+D7-F7</f>
        <v>84241.19</v>
      </c>
      <c r="K7" s="22"/>
    </row>
    <row r="8" spans="1:11">
      <c r="A8" s="19" t="s">
        <v>66</v>
      </c>
      <c r="B8" s="21">
        <v>0</v>
      </c>
      <c r="C8" s="21"/>
      <c r="D8" s="23">
        <v>36913.800000000003</v>
      </c>
      <c r="E8" s="21"/>
      <c r="F8" s="23">
        <v>0</v>
      </c>
      <c r="G8" s="21"/>
      <c r="H8" s="23"/>
      <c r="I8" s="21"/>
      <c r="J8" s="21">
        <f>+B8+D8</f>
        <v>36913.800000000003</v>
      </c>
      <c r="K8" s="22"/>
    </row>
    <row r="9" spans="1:11">
      <c r="A9" s="19" t="s">
        <v>67</v>
      </c>
      <c r="B9" s="21">
        <v>123623.22</v>
      </c>
      <c r="C9" s="21"/>
      <c r="D9" s="23">
        <v>0</v>
      </c>
      <c r="E9" s="21"/>
      <c r="F9" s="23">
        <v>0</v>
      </c>
      <c r="G9" s="21"/>
      <c r="H9" s="23"/>
      <c r="I9" s="21"/>
      <c r="J9" s="21">
        <f>+B9+D9+F9</f>
        <v>123623.22</v>
      </c>
      <c r="K9" s="22"/>
    </row>
    <row r="10" spans="1:11">
      <c r="A10" s="19" t="s">
        <v>68</v>
      </c>
      <c r="B10" s="21">
        <v>3197.25</v>
      </c>
      <c r="C10" s="21"/>
      <c r="D10" s="21">
        <v>0</v>
      </c>
      <c r="E10" s="21"/>
      <c r="F10" s="21">
        <v>0</v>
      </c>
      <c r="G10" s="21"/>
      <c r="H10" s="12"/>
      <c r="I10" s="21"/>
      <c r="J10" s="21">
        <f>+B10+D10-F10</f>
        <v>3197.25</v>
      </c>
      <c r="K10" s="22"/>
    </row>
    <row r="11" spans="1:11">
      <c r="A11" s="19" t="s">
        <v>33</v>
      </c>
      <c r="B11" s="24">
        <v>534.76</v>
      </c>
      <c r="C11" s="24"/>
      <c r="D11" s="25"/>
      <c r="E11" s="24"/>
      <c r="F11" s="25">
        <v>0</v>
      </c>
      <c r="G11" s="24"/>
      <c r="H11" s="25"/>
      <c r="I11" s="24"/>
      <c r="J11" s="24">
        <f>+B11+D11-F11</f>
        <v>534.76</v>
      </c>
      <c r="K11" s="18"/>
    </row>
    <row r="12" spans="1:11">
      <c r="A12" s="19"/>
      <c r="B12" s="21">
        <f>SUM(B6:B11)</f>
        <v>262740.04000000004</v>
      </c>
      <c r="C12" s="21"/>
      <c r="D12" s="21">
        <f>SUM(D6:D11)</f>
        <v>36913.800000000003</v>
      </c>
      <c r="E12" s="13"/>
      <c r="F12" s="21">
        <f>SUM(F6:F11)</f>
        <v>0</v>
      </c>
      <c r="G12" s="13"/>
      <c r="H12" s="21"/>
      <c r="I12" s="13"/>
      <c r="J12" s="21">
        <f>SUM(J6:J11)</f>
        <v>299653.83999999997</v>
      </c>
      <c r="K12" s="14"/>
    </row>
    <row r="13" spans="1:11">
      <c r="A13" s="19" t="s">
        <v>58</v>
      </c>
      <c r="B13" s="21" t="s">
        <v>58</v>
      </c>
      <c r="C13" s="21"/>
      <c r="D13" s="13"/>
      <c r="E13" s="13"/>
      <c r="F13" s="13"/>
      <c r="G13" s="13"/>
      <c r="H13" s="21" t="s">
        <v>58</v>
      </c>
      <c r="I13" s="21"/>
      <c r="J13" s="21" t="str">
        <f>+H13</f>
        <v xml:space="preserve"> </v>
      </c>
      <c r="K13" s="22"/>
    </row>
    <row r="14" spans="1:11">
      <c r="A14" s="19" t="s">
        <v>69</v>
      </c>
      <c r="B14" s="24">
        <v>222185.8</v>
      </c>
      <c r="C14" s="21"/>
      <c r="D14" s="24">
        <v>0</v>
      </c>
      <c r="E14" s="16"/>
      <c r="F14" s="24">
        <v>0</v>
      </c>
      <c r="G14" s="16"/>
      <c r="H14" s="24">
        <f>11289.04</f>
        <v>11289.04</v>
      </c>
      <c r="I14" s="16"/>
      <c r="J14" s="24">
        <f>+B14+D14+F14+H14</f>
        <v>233474.84</v>
      </c>
      <c r="K14" s="18"/>
    </row>
    <row r="15" spans="1:11">
      <c r="A15" s="13"/>
      <c r="B15" s="21"/>
      <c r="C15" s="13"/>
      <c r="D15" s="13"/>
      <c r="E15" s="13"/>
      <c r="F15" s="13"/>
      <c r="G15" s="13"/>
      <c r="H15" s="13"/>
      <c r="I15" s="13"/>
      <c r="J15" s="13"/>
      <c r="K15" s="22"/>
    </row>
    <row r="16" spans="1:11">
      <c r="A16" s="16"/>
      <c r="B16" s="24">
        <f>+B12-B14</f>
        <v>40554.240000000049</v>
      </c>
      <c r="C16" s="16"/>
      <c r="D16" s="24">
        <f>+D12+D14</f>
        <v>36913.800000000003</v>
      </c>
      <c r="E16" s="16"/>
      <c r="F16" s="24">
        <f>+F12-F14</f>
        <v>0</v>
      </c>
      <c r="G16" s="16"/>
      <c r="H16" s="24">
        <f>+H14</f>
        <v>11289.04</v>
      </c>
      <c r="I16" s="16"/>
      <c r="J16" s="24">
        <f>+J12-J14</f>
        <v>66178.999999999971</v>
      </c>
      <c r="K16" s="18"/>
    </row>
    <row r="17" spans="1:16">
      <c r="A17" s="6"/>
      <c r="B17" s="23"/>
      <c r="C17" s="6"/>
      <c r="D17" s="6"/>
      <c r="E17" s="6"/>
      <c r="F17" s="6"/>
      <c r="G17" s="6"/>
      <c r="H17" s="6"/>
      <c r="I17" s="6"/>
      <c r="J17" s="23">
        <f>+B16+D16-H16+F16</f>
        <v>66179.000000000058</v>
      </c>
    </row>
    <row r="18" spans="1:16">
      <c r="A18" s="6"/>
    </row>
    <row r="19" spans="1:16">
      <c r="A19" s="2" t="s">
        <v>52</v>
      </c>
      <c r="B19" s="3"/>
      <c r="C19" s="3"/>
      <c r="D19" s="3"/>
      <c r="E19" s="3"/>
      <c r="F19" s="3"/>
      <c r="G19" s="3"/>
      <c r="H19" s="26"/>
      <c r="I19" s="14"/>
    </row>
    <row r="20" spans="1:16">
      <c r="A20" s="5" t="s">
        <v>70</v>
      </c>
      <c r="B20" s="6"/>
      <c r="C20" s="6"/>
      <c r="D20" s="6"/>
      <c r="E20" s="6"/>
      <c r="F20" s="6"/>
      <c r="G20" s="6"/>
      <c r="H20" s="27"/>
      <c r="I20" s="22"/>
    </row>
    <row r="21" spans="1:16">
      <c r="A21" s="8" t="s">
        <v>71</v>
      </c>
      <c r="B21" s="9"/>
      <c r="C21" s="10"/>
      <c r="D21" s="10"/>
      <c r="E21" s="10"/>
      <c r="F21" s="10"/>
      <c r="G21" s="10"/>
      <c r="H21" s="28" t="s">
        <v>55</v>
      </c>
      <c r="I21" s="18"/>
      <c r="L21" s="1" t="s">
        <v>72</v>
      </c>
    </row>
    <row r="22" spans="1:16" ht="15">
      <c r="A22" s="161" t="s">
        <v>56</v>
      </c>
      <c r="B22" s="29" t="s">
        <v>73</v>
      </c>
      <c r="C22" s="13"/>
      <c r="D22" s="12" t="s">
        <v>74</v>
      </c>
      <c r="E22" s="12"/>
      <c r="F22" s="12" t="s">
        <v>59</v>
      </c>
      <c r="G22" s="30"/>
      <c r="H22" s="12" t="s">
        <v>61</v>
      </c>
      <c r="I22" s="14"/>
      <c r="L22" s="31" t="s">
        <v>75</v>
      </c>
      <c r="M22" s="32"/>
      <c r="N22" s="31" t="s">
        <v>75</v>
      </c>
      <c r="O22" s="32"/>
      <c r="P22" s="31" t="s">
        <v>76</v>
      </c>
    </row>
    <row r="23" spans="1:16" ht="15">
      <c r="A23" s="161"/>
      <c r="B23" s="33">
        <v>43830</v>
      </c>
      <c r="C23" s="16"/>
      <c r="D23" s="15" t="s">
        <v>77</v>
      </c>
      <c r="E23" s="17"/>
      <c r="F23" s="17" t="s">
        <v>78</v>
      </c>
      <c r="G23" s="34"/>
      <c r="H23" s="15">
        <v>44074</v>
      </c>
      <c r="I23" s="18"/>
      <c r="L23" s="35" t="s">
        <v>79</v>
      </c>
      <c r="M23" s="36"/>
      <c r="N23" s="35" t="s">
        <v>80</v>
      </c>
      <c r="O23" s="36"/>
      <c r="P23" s="35" t="s">
        <v>75</v>
      </c>
    </row>
    <row r="24" spans="1:16">
      <c r="A24" s="13" t="s">
        <v>25</v>
      </c>
      <c r="B24" s="21">
        <v>42629.68</v>
      </c>
      <c r="C24" s="21"/>
      <c r="D24" s="21">
        <f>1501.12</f>
        <v>1501.12</v>
      </c>
      <c r="E24" s="21"/>
      <c r="F24" s="21">
        <v>0</v>
      </c>
      <c r="G24" s="37"/>
      <c r="H24" s="21">
        <f t="shared" ref="H24:H29" si="0">+B24+D24-F24</f>
        <v>44130.8</v>
      </c>
      <c r="I24" s="14"/>
      <c r="K24" t="s">
        <v>58</v>
      </c>
      <c r="L24" s="38">
        <v>187.64</v>
      </c>
      <c r="M24" s="38"/>
      <c r="N24" s="38">
        <v>187.64</v>
      </c>
      <c r="O24" s="38"/>
      <c r="P24" s="38">
        <f t="shared" ref="P24:P29" si="1">L24+N24</f>
        <v>375.28</v>
      </c>
    </row>
    <row r="25" spans="1:16">
      <c r="A25" s="19" t="s">
        <v>81</v>
      </c>
      <c r="B25" s="21">
        <v>70139.87</v>
      </c>
      <c r="C25" s="21"/>
      <c r="D25" s="21">
        <f>5281.92</f>
        <v>5281.92</v>
      </c>
      <c r="E25" s="21"/>
      <c r="F25" s="21">
        <v>0</v>
      </c>
      <c r="G25" s="37"/>
      <c r="H25" s="21">
        <f t="shared" si="0"/>
        <v>75421.789999999994</v>
      </c>
      <c r="I25" s="22"/>
      <c r="K25" t="s">
        <v>58</v>
      </c>
      <c r="L25" s="38">
        <v>660.24</v>
      </c>
      <c r="M25" s="38"/>
      <c r="N25" s="38">
        <v>564.54</v>
      </c>
      <c r="O25" s="38"/>
      <c r="P25" s="38">
        <f t="shared" si="1"/>
        <v>1224.78</v>
      </c>
    </row>
    <row r="26" spans="1:16">
      <c r="A26" s="19" t="s">
        <v>66</v>
      </c>
      <c r="B26" s="21">
        <v>0</v>
      </c>
      <c r="C26" s="21"/>
      <c r="D26" s="21">
        <v>0</v>
      </c>
      <c r="E26" s="21"/>
      <c r="F26" s="21">
        <v>0</v>
      </c>
      <c r="G26" s="37"/>
      <c r="H26" s="21">
        <f t="shared" si="0"/>
        <v>0</v>
      </c>
      <c r="I26" s="22"/>
      <c r="L26" s="38">
        <v>0</v>
      </c>
      <c r="M26" s="38"/>
      <c r="N26" s="38">
        <v>0</v>
      </c>
      <c r="O26" s="38"/>
      <c r="P26" s="38">
        <f t="shared" si="1"/>
        <v>0</v>
      </c>
    </row>
    <row r="27" spans="1:16">
      <c r="A27" s="19" t="s">
        <v>67</v>
      </c>
      <c r="B27" s="21">
        <v>105684.24</v>
      </c>
      <c r="C27" s="21"/>
      <c r="D27" s="21">
        <f>4506</f>
        <v>4506</v>
      </c>
      <c r="E27" s="21"/>
      <c r="F27" s="21">
        <v>0</v>
      </c>
      <c r="G27" s="37"/>
      <c r="H27" s="21">
        <f t="shared" si="0"/>
        <v>110190.24</v>
      </c>
      <c r="I27" s="22"/>
      <c r="K27" t="s">
        <v>58</v>
      </c>
      <c r="L27" s="38">
        <v>535.58000000000004</v>
      </c>
      <c r="M27" s="38"/>
      <c r="N27" s="38">
        <v>535.08000000000004</v>
      </c>
      <c r="O27" s="38"/>
      <c r="P27" s="38">
        <f t="shared" si="1"/>
        <v>1070.6600000000001</v>
      </c>
    </row>
    <row r="28" spans="1:16">
      <c r="A28" s="19" t="s">
        <v>68</v>
      </c>
      <c r="B28" s="21">
        <v>3197.25</v>
      </c>
      <c r="C28" s="21"/>
      <c r="D28" s="21">
        <v>0</v>
      </c>
      <c r="E28" s="21"/>
      <c r="F28" s="21">
        <v>0</v>
      </c>
      <c r="G28" s="37"/>
      <c r="H28" s="21">
        <f t="shared" si="0"/>
        <v>3197.25</v>
      </c>
      <c r="I28" s="22"/>
      <c r="K28" t="s">
        <v>58</v>
      </c>
      <c r="L28" s="38">
        <v>0</v>
      </c>
      <c r="M28" s="38"/>
      <c r="N28" s="38">
        <v>0</v>
      </c>
      <c r="O28" s="38"/>
      <c r="P28" s="38">
        <f t="shared" si="1"/>
        <v>0</v>
      </c>
    </row>
    <row r="29" spans="1:16">
      <c r="A29" s="19" t="s">
        <v>33</v>
      </c>
      <c r="B29" s="21">
        <v>534.76</v>
      </c>
      <c r="C29" s="21"/>
      <c r="D29" s="21">
        <v>0</v>
      </c>
      <c r="E29" s="21"/>
      <c r="F29" s="21">
        <v>0</v>
      </c>
      <c r="G29" s="37"/>
      <c r="H29" s="21">
        <f t="shared" si="0"/>
        <v>534.76</v>
      </c>
      <c r="I29" s="22"/>
      <c r="K29" t="s">
        <v>58</v>
      </c>
      <c r="L29" s="38">
        <v>0</v>
      </c>
      <c r="M29" s="38"/>
      <c r="N29" s="38">
        <v>0</v>
      </c>
      <c r="O29" s="38"/>
      <c r="P29" s="38">
        <f t="shared" si="1"/>
        <v>0</v>
      </c>
    </row>
    <row r="30" spans="1:16">
      <c r="A30" s="39" t="s">
        <v>82</v>
      </c>
      <c r="B30" s="40">
        <f>SUM(B24:B29)</f>
        <v>222185.8</v>
      </c>
      <c r="C30" s="39"/>
      <c r="D30" s="40">
        <f>SUM(D24:D29)</f>
        <v>11289.04</v>
      </c>
      <c r="E30" s="39"/>
      <c r="F30" s="40">
        <f>SUM(F24:F29)</f>
        <v>0</v>
      </c>
      <c r="G30" s="41"/>
      <c r="H30" s="40">
        <f>SUM(H24:H29)</f>
        <v>233474.84000000003</v>
      </c>
      <c r="I30" s="18"/>
      <c r="L30" s="42">
        <f>SUM(L24:L29)</f>
        <v>1383.46</v>
      </c>
      <c r="M30" s="42"/>
      <c r="N30" s="42">
        <f>SUM(N24:N29)</f>
        <v>1287.26</v>
      </c>
      <c r="O30" s="42"/>
      <c r="P30" s="42">
        <f>SUM(P24:P29)</f>
        <v>2670.7200000000003</v>
      </c>
    </row>
    <row r="31" spans="1:16">
      <c r="A31" s="6"/>
      <c r="B31" s="23"/>
      <c r="C31" s="6"/>
      <c r="D31" s="23"/>
      <c r="E31" s="6"/>
      <c r="F31" s="23"/>
      <c r="G31" s="6"/>
      <c r="H31" s="23">
        <f>+B30+D30+F30</f>
        <v>233474.84</v>
      </c>
    </row>
    <row r="32" spans="1:16">
      <c r="A32" s="6"/>
      <c r="B32" s="23"/>
      <c r="C32" s="6"/>
      <c r="D32" s="6"/>
      <c r="E32" s="6"/>
      <c r="F32" s="6"/>
      <c r="G32" s="6"/>
      <c r="H32" s="23"/>
      <c r="I32" s="23"/>
      <c r="J32" s="23"/>
    </row>
    <row r="33" spans="1:10">
      <c r="A33" s="2" t="s">
        <v>52</v>
      </c>
      <c r="B33" s="3"/>
      <c r="C33" s="3"/>
      <c r="D33" s="3"/>
      <c r="E33" s="3"/>
      <c r="F33" s="26"/>
      <c r="G33" s="6"/>
      <c r="H33" s="6"/>
      <c r="I33" s="6"/>
      <c r="J33" s="6"/>
    </row>
    <row r="34" spans="1:10">
      <c r="A34" s="5" t="s">
        <v>70</v>
      </c>
      <c r="B34" s="6"/>
      <c r="C34" s="6"/>
      <c r="D34" s="6"/>
      <c r="E34" s="6"/>
      <c r="F34" s="27"/>
      <c r="G34" s="6"/>
      <c r="H34" s="6"/>
      <c r="I34" s="6"/>
      <c r="J34" s="23"/>
    </row>
    <row r="35" spans="1:10">
      <c r="A35" s="43" t="s">
        <v>83</v>
      </c>
      <c r="B35" s="10"/>
      <c r="C35" s="10"/>
      <c r="D35" s="10"/>
      <c r="E35" s="10"/>
      <c r="F35" s="44"/>
      <c r="G35" s="6"/>
      <c r="H35" s="6"/>
      <c r="I35" s="6"/>
      <c r="J35" s="23"/>
    </row>
    <row r="36" spans="1:10">
      <c r="A36" s="162" t="s">
        <v>56</v>
      </c>
      <c r="B36" s="45" t="s">
        <v>57</v>
      </c>
      <c r="C36" s="46"/>
      <c r="D36" s="45" t="s">
        <v>84</v>
      </c>
      <c r="E36" s="45"/>
      <c r="F36" s="45" t="s">
        <v>85</v>
      </c>
      <c r="G36" s="47"/>
    </row>
    <row r="37" spans="1:10">
      <c r="A37" s="162"/>
      <c r="B37" s="15">
        <v>44135</v>
      </c>
      <c r="C37" s="16"/>
      <c r="D37" s="15">
        <v>44135</v>
      </c>
      <c r="E37" s="17"/>
      <c r="F37" s="15">
        <v>44135</v>
      </c>
      <c r="G37" s="47"/>
      <c r="H37" s="48"/>
    </row>
    <row r="38" spans="1:10">
      <c r="A38" s="13" t="s">
        <v>25</v>
      </c>
      <c r="B38" s="21">
        <f t="shared" ref="B38:B43" si="2">+J6</f>
        <v>51143.62</v>
      </c>
      <c r="C38" s="13"/>
      <c r="D38" s="21">
        <f>+H24</f>
        <v>44130.8</v>
      </c>
      <c r="E38" s="12"/>
      <c r="F38" s="49">
        <f t="shared" ref="F38:F43" si="3">+B38-D38</f>
        <v>7012.82</v>
      </c>
      <c r="G38" s="47"/>
      <c r="H38" s="23"/>
    </row>
    <row r="39" spans="1:10">
      <c r="A39" s="19" t="s">
        <v>81</v>
      </c>
      <c r="B39" s="21">
        <f t="shared" si="2"/>
        <v>84241.19</v>
      </c>
      <c r="C39" s="13"/>
      <c r="D39" s="21">
        <f>+H25</f>
        <v>75421.789999999994</v>
      </c>
      <c r="E39" s="12"/>
      <c r="F39" s="49">
        <f t="shared" si="3"/>
        <v>8819.4000000000087</v>
      </c>
      <c r="G39" s="47"/>
      <c r="H39" s="23" t="s">
        <v>58</v>
      </c>
      <c r="I39" t="s">
        <v>58</v>
      </c>
      <c r="J39" s="50" t="s">
        <v>58</v>
      </c>
    </row>
    <row r="40" spans="1:10">
      <c r="A40" s="19" t="s">
        <v>66</v>
      </c>
      <c r="B40" s="21">
        <f t="shared" si="2"/>
        <v>36913.800000000003</v>
      </c>
      <c r="C40" s="13"/>
      <c r="D40" s="21">
        <v>0</v>
      </c>
      <c r="E40" s="12"/>
      <c r="F40" s="49">
        <f t="shared" si="3"/>
        <v>36913.800000000003</v>
      </c>
      <c r="G40" s="47"/>
      <c r="H40" s="23"/>
      <c r="J40" s="50"/>
    </row>
    <row r="41" spans="1:10">
      <c r="A41" s="19" t="s">
        <v>67</v>
      </c>
      <c r="B41" s="21">
        <f t="shared" si="2"/>
        <v>123623.22</v>
      </c>
      <c r="C41" s="13"/>
      <c r="D41" s="21">
        <f>+H27</f>
        <v>110190.24</v>
      </c>
      <c r="E41" s="12"/>
      <c r="F41" s="49">
        <f t="shared" si="3"/>
        <v>13432.979999999996</v>
      </c>
      <c r="G41" s="47"/>
      <c r="H41" s="23"/>
    </row>
    <row r="42" spans="1:10">
      <c r="A42" s="19" t="s">
        <v>68</v>
      </c>
      <c r="B42" s="21">
        <f t="shared" si="2"/>
        <v>3197.25</v>
      </c>
      <c r="C42" s="21"/>
      <c r="D42" s="21">
        <f>+H28</f>
        <v>3197.25</v>
      </c>
      <c r="E42" s="21"/>
      <c r="F42" s="49">
        <f t="shared" si="3"/>
        <v>0</v>
      </c>
      <c r="G42" s="23"/>
      <c r="H42" s="23" t="s">
        <v>58</v>
      </c>
    </row>
    <row r="43" spans="1:10">
      <c r="A43" s="19" t="s">
        <v>33</v>
      </c>
      <c r="B43" s="21">
        <f t="shared" si="2"/>
        <v>534.76</v>
      </c>
      <c r="C43" s="21"/>
      <c r="D43" s="21">
        <f>+H29</f>
        <v>534.76</v>
      </c>
      <c r="E43" s="21"/>
      <c r="F43" s="49">
        <f t="shared" si="3"/>
        <v>0</v>
      </c>
      <c r="G43" s="23"/>
      <c r="H43" s="23" t="s">
        <v>58</v>
      </c>
    </row>
    <row r="44" spans="1:10">
      <c r="A44" s="39" t="s">
        <v>82</v>
      </c>
      <c r="B44" s="40">
        <f>SUM(B38:B43)</f>
        <v>299653.83999999997</v>
      </c>
      <c r="C44" s="39"/>
      <c r="D44" s="40">
        <f>SUM(D38:D43)</f>
        <v>233474.84000000003</v>
      </c>
      <c r="E44" s="39"/>
      <c r="F44" s="40">
        <f>SUM(F38:F43)</f>
        <v>66179</v>
      </c>
      <c r="G44" s="6"/>
      <c r="H44" s="23"/>
    </row>
    <row r="45" spans="1:10">
      <c r="A45" s="6"/>
      <c r="B45" s="23"/>
      <c r="C45" s="6"/>
      <c r="D45" s="23"/>
      <c r="E45" s="6"/>
      <c r="F45" s="23">
        <f>+B44-D44</f>
        <v>66178.999999999942</v>
      </c>
      <c r="G45" s="6"/>
      <c r="H45" s="23"/>
    </row>
  </sheetData>
  <mergeCells count="3">
    <mergeCell ref="A4:A5"/>
    <mergeCell ref="A22:A23"/>
    <mergeCell ref="A36:A3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Cedula Resumen</vt:lpstr>
      <vt:lpstr>CALCULO DE DEPRECIACION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Dara_Macias</dc:creator>
  <dc:description/>
  <cp:lastModifiedBy>Home</cp:lastModifiedBy>
  <cp:revision>10</cp:revision>
  <dcterms:created xsi:type="dcterms:W3CDTF">2020-10-19T12:23:50Z</dcterms:created>
  <dcterms:modified xsi:type="dcterms:W3CDTF">2021-03-18T19:36:57Z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