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os Almeida\Documents\GitHub\VISACOM\FASE II - Ejecucion\7000 Resultados\"/>
    </mc:Choice>
  </mc:AlternateContent>
  <xr:revisionPtr revIDLastSave="0" documentId="8_{FA43C99A-C272-4973-8917-E7EE8621510F}" xr6:coauthVersionLast="46" xr6:coauthVersionMax="46" xr10:uidLastSave="{00000000-0000-0000-0000-000000000000}"/>
  <bookViews>
    <workbookView xWindow="-120" yWindow="-120" windowWidth="20730" windowHeight="11160" tabRatio="500" activeTab="3" xr2:uid="{00000000-000D-0000-FFFF-FFFF00000000}"/>
  </bookViews>
  <sheets>
    <sheet name="General" sheetId="1" r:id="rId1"/>
    <sheet name="Sample Size &amp; Threshold Calc" sheetId="2" state="hidden" r:id="rId2"/>
    <sheet name="Sample Size - Gastos" sheetId="3" r:id="rId3"/>
    <sheet name="Muestreo Gastos" sheetId="4" r:id="rId4"/>
    <sheet name="contabilidad" sheetId="5" r:id="rId5"/>
  </sheets>
  <externalReferences>
    <externalReference r:id="rId6"/>
    <externalReference r:id="rId7"/>
  </externalReferences>
  <definedNames>
    <definedName name="__RSE1">#REF!</definedName>
    <definedName name="__RSE2">'[1]p.2 mma calculations'!$I$34</definedName>
    <definedName name="_RSE1">#REF!</definedName>
    <definedName name="_RSE2">#REF!</definedName>
    <definedName name="_RSE3">#REF!</definedName>
    <definedName name="aq">#REF!</definedName>
    <definedName name="AS2DocOpenMode">"AS2DocumentEdit"</definedName>
    <definedName name="AS2NamedRange">12</definedName>
    <definedName name="AS2ReportLS">1</definedName>
    <definedName name="AS2SyncStepLS">0</definedName>
    <definedName name="AS2TickmarkLS">#REF!</definedName>
    <definedName name="AS2VersionLS">300</definedName>
    <definedName name="BG_Del">15</definedName>
    <definedName name="BG_Ins">4</definedName>
    <definedName name="BG_Mod">6</definedName>
    <definedName name="Depósitos_Tránsito">#REF!</definedName>
    <definedName name="Number_of_Selections">#REF!</definedName>
    <definedName name="Numof_Selections2">#REF!</definedName>
    <definedName name="Ref_1">#REF!</definedName>
    <definedName name="Ref_10">#REF!</definedName>
    <definedName name="Ref_11">#REF!</definedName>
    <definedName name="Ref_2">#REF!</definedName>
    <definedName name="Ref_3">#REF!</definedName>
    <definedName name="Ref_4">#REF!</definedName>
    <definedName name="Ref_5">#REF!</definedName>
    <definedName name="Ref_6">#REF!</definedName>
    <definedName name="Ref_7">#REF!</definedName>
    <definedName name="Ref_8">#REF!</definedName>
    <definedName name="Ref_9">#REF!</definedName>
    <definedName name="TextRefCopy10">#REF!</definedName>
    <definedName name="TextRefCopy11">#REF!</definedName>
    <definedName name="TextRefCopy12">#REF!</definedName>
    <definedName name="TextRefCopy2">#REF!</definedName>
    <definedName name="TextRefCopy3">#REF!</definedName>
    <definedName name="TextRefCopy4">#REF!</definedName>
    <definedName name="TextRefCopy5">#REF!</definedName>
    <definedName name="TextRefCopy6">#REF!</definedName>
    <definedName name="TextRefCopy7">#REF!</definedName>
    <definedName name="TextRefCopy8">#REF!</definedName>
    <definedName name="TextRefCopy9">#REF!</definedName>
    <definedName name="TextRefCopyRangeCount">6</definedName>
    <definedName name="Total_Amount">#REF!</definedName>
    <definedName name="Total_Population2">#REF!</definedName>
    <definedName name="wrn.Aging._.and._.Trend._.Analysis.">{#N/A,#N/A,FALSE,"Aging Summary";#N/A,#N/A,FALSE,"Ratio Analysis";#N/A,#N/A,FALSE,"Test 120 Day Accts";#N/A,#N/A,FALSE,"Tickmarks"}</definedName>
    <definedName name="XREF_COLUMN_1">'[1]p.2 mma calculations'!#REF!</definedName>
    <definedName name="XREF_COLUMN_12">[2]muestreo!#REF!</definedName>
    <definedName name="XREF_COLUMN_4">#REF!</definedName>
    <definedName name="XREF_COLUMN_5">#REF!</definedName>
    <definedName name="XRefActiveRow">#REF!</definedName>
    <definedName name="XRefColumnsCount">3</definedName>
    <definedName name="XRefCopy27">#REF!</definedName>
    <definedName name="XRefCopy27Row">#REF!</definedName>
    <definedName name="XRefCopy28">#REF!</definedName>
    <definedName name="XRefCopy28Row">#REF!</definedName>
    <definedName name="XRefCopy6">#REF!</definedName>
    <definedName name="XRefCopy6Row">#REF!</definedName>
    <definedName name="XRefCopy7">#REF!</definedName>
    <definedName name="XRefCopyRangeCount">5</definedName>
    <definedName name="XRefPaste1">#REF!</definedName>
    <definedName name="XRefPaste10">#REF!</definedName>
    <definedName name="XRefPaste11">#REF!</definedName>
    <definedName name="XRefPaste12">#REF!</definedName>
    <definedName name="XRefPaste13">#REF!</definedName>
    <definedName name="XRefPaste1Row">[1]xref!#REF!</definedName>
    <definedName name="XRefPaste47">#REF!</definedName>
    <definedName name="XRefPaste47Row">#REF!</definedName>
    <definedName name="XRefPaste5Row">[1]xref!#REF!</definedName>
    <definedName name="XRefPaste6Row">[1]xref!#REF!</definedName>
    <definedName name="XRefPaste7">#REF!</definedName>
    <definedName name="XRefPaste8">#REF!</definedName>
    <definedName name="XRefPaste9">#REF!</definedName>
    <definedName name="XRefPasteRangeCount">4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268" i="5" l="1"/>
  <c r="C291" i="4"/>
  <c r="F282" i="4"/>
  <c r="B17" i="4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B82" i="4" s="1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B97" i="4" s="1"/>
  <c r="B98" i="4" s="1"/>
  <c r="B99" i="4" s="1"/>
  <c r="B100" i="4" s="1"/>
  <c r="B101" i="4" s="1"/>
  <c r="B102" i="4" s="1"/>
  <c r="B103" i="4" s="1"/>
  <c r="B104" i="4" s="1"/>
  <c r="B105" i="4" s="1"/>
  <c r="B106" i="4" s="1"/>
  <c r="B107" i="4" s="1"/>
  <c r="B108" i="4" s="1"/>
  <c r="B109" i="4" s="1"/>
  <c r="B110" i="4" s="1"/>
  <c r="B111" i="4" s="1"/>
  <c r="B112" i="4" s="1"/>
  <c r="B113" i="4" s="1"/>
  <c r="B114" i="4" s="1"/>
  <c r="B115" i="4" s="1"/>
  <c r="B116" i="4" s="1"/>
  <c r="B117" i="4" s="1"/>
  <c r="B118" i="4" s="1"/>
  <c r="B119" i="4" s="1"/>
  <c r="B120" i="4" s="1"/>
  <c r="B121" i="4" s="1"/>
  <c r="B122" i="4" s="1"/>
  <c r="B123" i="4" s="1"/>
  <c r="B124" i="4" s="1"/>
  <c r="B125" i="4" s="1"/>
  <c r="B126" i="4" s="1"/>
  <c r="B127" i="4" s="1"/>
  <c r="B128" i="4" s="1"/>
  <c r="B129" i="4" s="1"/>
  <c r="B130" i="4" s="1"/>
  <c r="B131" i="4" s="1"/>
  <c r="B132" i="4" s="1"/>
  <c r="B133" i="4" s="1"/>
  <c r="B134" i="4" s="1"/>
  <c r="B135" i="4" s="1"/>
  <c r="B136" i="4" s="1"/>
  <c r="B137" i="4" s="1"/>
  <c r="B138" i="4" s="1"/>
  <c r="B139" i="4" s="1"/>
  <c r="B140" i="4" s="1"/>
  <c r="B141" i="4" s="1"/>
  <c r="B142" i="4" s="1"/>
  <c r="B143" i="4" s="1"/>
  <c r="B144" i="4" s="1"/>
  <c r="B145" i="4" s="1"/>
  <c r="B146" i="4" s="1"/>
  <c r="B147" i="4" s="1"/>
  <c r="B148" i="4" s="1"/>
  <c r="B149" i="4" s="1"/>
  <c r="B150" i="4" s="1"/>
  <c r="B151" i="4" s="1"/>
  <c r="B152" i="4" s="1"/>
  <c r="B153" i="4" s="1"/>
  <c r="B154" i="4" s="1"/>
  <c r="B155" i="4" s="1"/>
  <c r="B156" i="4" s="1"/>
  <c r="B157" i="4" s="1"/>
  <c r="B158" i="4" s="1"/>
  <c r="B159" i="4" s="1"/>
  <c r="B160" i="4" s="1"/>
  <c r="B161" i="4" s="1"/>
  <c r="B162" i="4" s="1"/>
  <c r="B163" i="4" s="1"/>
  <c r="B164" i="4" s="1"/>
  <c r="B165" i="4" s="1"/>
  <c r="B166" i="4" s="1"/>
  <c r="B167" i="4" s="1"/>
  <c r="B168" i="4" s="1"/>
  <c r="B169" i="4" s="1"/>
  <c r="B170" i="4" s="1"/>
  <c r="B171" i="4" s="1"/>
  <c r="B172" i="4" s="1"/>
  <c r="B173" i="4" s="1"/>
  <c r="B174" i="4" s="1"/>
  <c r="B175" i="4" s="1"/>
  <c r="B176" i="4" s="1"/>
  <c r="B177" i="4" s="1"/>
  <c r="B178" i="4" s="1"/>
  <c r="B179" i="4" s="1"/>
  <c r="B180" i="4" s="1"/>
  <c r="B181" i="4" s="1"/>
  <c r="B182" i="4" s="1"/>
  <c r="B183" i="4" s="1"/>
  <c r="B184" i="4" s="1"/>
  <c r="B185" i="4" s="1"/>
  <c r="B186" i="4" s="1"/>
  <c r="B187" i="4" s="1"/>
  <c r="B188" i="4" s="1"/>
  <c r="B189" i="4" s="1"/>
  <c r="B190" i="4" s="1"/>
  <c r="B191" i="4" s="1"/>
  <c r="B192" i="4" s="1"/>
  <c r="B193" i="4" s="1"/>
  <c r="B194" i="4" s="1"/>
  <c r="B195" i="4" s="1"/>
  <c r="B196" i="4" s="1"/>
  <c r="B197" i="4" s="1"/>
  <c r="B198" i="4" s="1"/>
  <c r="B199" i="4" s="1"/>
  <c r="B200" i="4" s="1"/>
  <c r="B201" i="4" s="1"/>
  <c r="B202" i="4" s="1"/>
  <c r="B203" i="4" s="1"/>
  <c r="B204" i="4" s="1"/>
  <c r="B205" i="4" s="1"/>
  <c r="B206" i="4" s="1"/>
  <c r="B207" i="4" s="1"/>
  <c r="B208" i="4" s="1"/>
  <c r="B209" i="4" s="1"/>
  <c r="B210" i="4" s="1"/>
  <c r="B211" i="4" s="1"/>
  <c r="B212" i="4" s="1"/>
  <c r="B213" i="4" s="1"/>
  <c r="B214" i="4" s="1"/>
  <c r="B215" i="4" s="1"/>
  <c r="B216" i="4" s="1"/>
  <c r="B217" i="4" s="1"/>
  <c r="B218" i="4" s="1"/>
  <c r="B219" i="4" s="1"/>
  <c r="B220" i="4" s="1"/>
  <c r="B221" i="4" s="1"/>
  <c r="B222" i="4" s="1"/>
  <c r="B223" i="4" s="1"/>
  <c r="B224" i="4" s="1"/>
  <c r="B225" i="4" s="1"/>
  <c r="B226" i="4" s="1"/>
  <c r="B227" i="4" s="1"/>
  <c r="B228" i="4" s="1"/>
  <c r="B229" i="4" s="1"/>
  <c r="B230" i="4" s="1"/>
  <c r="B231" i="4" s="1"/>
  <c r="B232" i="4" s="1"/>
  <c r="B233" i="4" s="1"/>
  <c r="B234" i="4" s="1"/>
  <c r="B235" i="4" s="1"/>
  <c r="B236" i="4" s="1"/>
  <c r="B237" i="4" s="1"/>
  <c r="B238" i="4" s="1"/>
  <c r="B239" i="4" s="1"/>
  <c r="B240" i="4" s="1"/>
  <c r="B241" i="4" s="1"/>
  <c r="B242" i="4" s="1"/>
  <c r="B243" i="4" s="1"/>
  <c r="B244" i="4" s="1"/>
  <c r="B245" i="4" s="1"/>
  <c r="B246" i="4" s="1"/>
  <c r="B247" i="4" s="1"/>
  <c r="B248" i="4" s="1"/>
  <c r="B249" i="4" s="1"/>
  <c r="B250" i="4" s="1"/>
  <c r="B251" i="4" s="1"/>
  <c r="B252" i="4" s="1"/>
  <c r="B253" i="4" s="1"/>
  <c r="B254" i="4" s="1"/>
  <c r="B255" i="4" s="1"/>
  <c r="B256" i="4" s="1"/>
  <c r="B257" i="4" s="1"/>
  <c r="B258" i="4" s="1"/>
  <c r="B259" i="4" s="1"/>
  <c r="B260" i="4" s="1"/>
  <c r="B261" i="4" s="1"/>
  <c r="B262" i="4" s="1"/>
  <c r="B263" i="4" s="1"/>
  <c r="B264" i="4" s="1"/>
  <c r="B265" i="4" s="1"/>
  <c r="B266" i="4" s="1"/>
  <c r="B267" i="4" s="1"/>
  <c r="B268" i="4" s="1"/>
  <c r="B269" i="4" s="1"/>
  <c r="B270" i="4" s="1"/>
  <c r="B271" i="4" s="1"/>
  <c r="B272" i="4" s="1"/>
  <c r="B273" i="4" s="1"/>
  <c r="B274" i="4" s="1"/>
  <c r="B275" i="4" s="1"/>
  <c r="B276" i="4" s="1"/>
  <c r="B277" i="4" s="1"/>
  <c r="B278" i="4" s="1"/>
  <c r="B279" i="4" s="1"/>
  <c r="B280" i="4" s="1"/>
  <c r="B16" i="4"/>
  <c r="B15" i="4"/>
  <c r="C8" i="4"/>
  <c r="A1" i="4"/>
  <c r="D29" i="3"/>
  <c r="D25" i="3"/>
  <c r="D24" i="3"/>
  <c r="D21" i="3"/>
  <c r="D20" i="3"/>
  <c r="D12" i="3"/>
  <c r="D8" i="3"/>
  <c r="C29" i="3" s="1"/>
  <c r="F29" i="2"/>
  <c r="E29" i="2"/>
  <c r="D29" i="2"/>
  <c r="D16" i="2" s="1"/>
  <c r="C29" i="2"/>
  <c r="D27" i="2"/>
  <c r="D25" i="2"/>
  <c r="D24" i="2"/>
  <c r="D23" i="2"/>
  <c r="D21" i="2"/>
  <c r="D20" i="2"/>
  <c r="D19" i="2"/>
  <c r="D12" i="2"/>
  <c r="C27" i="3" l="1"/>
  <c r="C26" i="3"/>
  <c r="C25" i="3"/>
  <c r="C24" i="3"/>
  <c r="C23" i="3"/>
  <c r="C22" i="3"/>
  <c r="C21" i="3"/>
  <c r="C20" i="3"/>
  <c r="C19" i="3"/>
  <c r="F27" i="3"/>
  <c r="F26" i="3"/>
  <c r="F25" i="3"/>
  <c r="F24" i="3"/>
  <c r="F23" i="3"/>
  <c r="F22" i="3"/>
  <c r="F21" i="3"/>
  <c r="F20" i="3"/>
  <c r="F19" i="3"/>
  <c r="E27" i="3"/>
  <c r="E26" i="3"/>
  <c r="E25" i="3"/>
  <c r="E24" i="3"/>
  <c r="E23" i="3"/>
  <c r="E22" i="3"/>
  <c r="E21" i="3"/>
  <c r="E20" i="3"/>
  <c r="E19" i="3"/>
  <c r="D14" i="3"/>
  <c r="C9" i="4" s="1"/>
  <c r="I290" i="4" s="1"/>
  <c r="D22" i="3"/>
  <c r="D26" i="3"/>
  <c r="I287" i="4"/>
  <c r="C27" i="2"/>
  <c r="C26" i="2"/>
  <c r="C25" i="2"/>
  <c r="C24" i="2"/>
  <c r="C23" i="2"/>
  <c r="C22" i="2"/>
  <c r="C21" i="2"/>
  <c r="C20" i="2"/>
  <c r="C19" i="2"/>
  <c r="F27" i="2"/>
  <c r="F26" i="2"/>
  <c r="F25" i="2"/>
  <c r="F24" i="2"/>
  <c r="F23" i="2"/>
  <c r="F22" i="2"/>
  <c r="F21" i="2"/>
  <c r="F20" i="2"/>
  <c r="F19" i="2"/>
  <c r="E27" i="2"/>
  <c r="E26" i="2"/>
  <c r="E25" i="2"/>
  <c r="E24" i="2"/>
  <c r="E23" i="2"/>
  <c r="E22" i="2"/>
  <c r="E21" i="2"/>
  <c r="E20" i="2"/>
  <c r="E19" i="2"/>
  <c r="D14" i="2"/>
  <c r="D22" i="2"/>
  <c r="D26" i="2"/>
  <c r="D19" i="3"/>
  <c r="D23" i="3"/>
  <c r="D27" i="3"/>
  <c r="E29" i="3"/>
  <c r="D16" i="3" s="1"/>
  <c r="F29" i="3"/>
  <c r="C10" i="4" l="1"/>
  <c r="I279" i="4" l="1"/>
  <c r="I275" i="4"/>
  <c r="I271" i="4"/>
  <c r="I267" i="4"/>
  <c r="I263" i="4"/>
  <c r="I259" i="4"/>
  <c r="I255" i="4"/>
  <c r="I251" i="4"/>
  <c r="I247" i="4"/>
  <c r="I243" i="4"/>
  <c r="I239" i="4"/>
  <c r="I235" i="4"/>
  <c r="I231" i="4"/>
  <c r="I227" i="4"/>
  <c r="I223" i="4"/>
  <c r="I219" i="4"/>
  <c r="I215" i="4"/>
  <c r="I280" i="4"/>
  <c r="I266" i="4"/>
  <c r="I265" i="4"/>
  <c r="I264" i="4"/>
  <c r="I250" i="4"/>
  <c r="I249" i="4"/>
  <c r="I248" i="4"/>
  <c r="I234" i="4"/>
  <c r="I233" i="4"/>
  <c r="I232" i="4"/>
  <c r="I218" i="4"/>
  <c r="I217" i="4"/>
  <c r="I216" i="4"/>
  <c r="I214" i="4"/>
  <c r="I210" i="4"/>
  <c r="I206" i="4"/>
  <c r="I202" i="4"/>
  <c r="I198" i="4"/>
  <c r="I270" i="4"/>
  <c r="I269" i="4"/>
  <c r="I268" i="4"/>
  <c r="I254" i="4"/>
  <c r="I253" i="4"/>
  <c r="I252" i="4"/>
  <c r="I238" i="4"/>
  <c r="I237" i="4"/>
  <c r="I236" i="4"/>
  <c r="I222" i="4"/>
  <c r="I221" i="4"/>
  <c r="I220" i="4"/>
  <c r="I213" i="4"/>
  <c r="I209" i="4"/>
  <c r="I205" i="4"/>
  <c r="I201" i="4"/>
  <c r="I273" i="4"/>
  <c r="I258" i="4"/>
  <c r="I256" i="4"/>
  <c r="I241" i="4"/>
  <c r="I226" i="4"/>
  <c r="I224" i="4"/>
  <c r="I212" i="4"/>
  <c r="I204" i="4"/>
  <c r="I194" i="4"/>
  <c r="I190" i="4"/>
  <c r="I186" i="4"/>
  <c r="I182" i="4"/>
  <c r="I178" i="4"/>
  <c r="I174" i="4"/>
  <c r="I170" i="4"/>
  <c r="I166" i="4"/>
  <c r="I277" i="4"/>
  <c r="I262" i="4"/>
  <c r="I260" i="4"/>
  <c r="I245" i="4"/>
  <c r="I230" i="4"/>
  <c r="I228" i="4"/>
  <c r="I207" i="4"/>
  <c r="I199" i="4"/>
  <c r="I193" i="4"/>
  <c r="I189" i="4"/>
  <c r="I185" i="4"/>
  <c r="I181" i="4"/>
  <c r="I177" i="4"/>
  <c r="I173" i="4"/>
  <c r="I169" i="4"/>
  <c r="I165" i="4"/>
  <c r="I274" i="4"/>
  <c r="I272" i="4"/>
  <c r="I257" i="4"/>
  <c r="I242" i="4"/>
  <c r="I240" i="4"/>
  <c r="I225" i="4"/>
  <c r="I208" i="4"/>
  <c r="I200" i="4"/>
  <c r="I197" i="4"/>
  <c r="I196" i="4"/>
  <c r="I192" i="4"/>
  <c r="I188" i="4"/>
  <c r="I184" i="4"/>
  <c r="I180" i="4"/>
  <c r="I176" i="4"/>
  <c r="I172" i="4"/>
  <c r="I168" i="4"/>
  <c r="I164" i="4"/>
  <c r="I278" i="4"/>
  <c r="I261" i="4"/>
  <c r="I244" i="4"/>
  <c r="I211" i="4"/>
  <c r="I191" i="4"/>
  <c r="I175" i="4"/>
  <c r="I161" i="4"/>
  <c r="I157" i="4"/>
  <c r="I153" i="4"/>
  <c r="I149" i="4"/>
  <c r="I145" i="4"/>
  <c r="I141" i="4"/>
  <c r="I137" i="4"/>
  <c r="I133" i="4"/>
  <c r="I129" i="4"/>
  <c r="I125" i="4"/>
  <c r="I121" i="4"/>
  <c r="I117" i="4"/>
  <c r="I113" i="4"/>
  <c r="I109" i="4"/>
  <c r="I105" i="4"/>
  <c r="I101" i="4"/>
  <c r="I97" i="4"/>
  <c r="I93" i="4"/>
  <c r="I89" i="4"/>
  <c r="I85" i="4"/>
  <c r="I81" i="4"/>
  <c r="I77" i="4"/>
  <c r="I73" i="4"/>
  <c r="I69" i="4"/>
  <c r="I65" i="4"/>
  <c r="I61" i="4"/>
  <c r="I57" i="4"/>
  <c r="I53" i="4"/>
  <c r="I49" i="4"/>
  <c r="I45" i="4"/>
  <c r="I276" i="4"/>
  <c r="I203" i="4"/>
  <c r="I187" i="4"/>
  <c r="I171" i="4"/>
  <c r="I160" i="4"/>
  <c r="I156" i="4"/>
  <c r="I152" i="4"/>
  <c r="I148" i="4"/>
  <c r="I144" i="4"/>
  <c r="I140" i="4"/>
  <c r="I136" i="4"/>
  <c r="I132" i="4"/>
  <c r="I128" i="4"/>
  <c r="I124" i="4"/>
  <c r="I120" i="4"/>
  <c r="I116" i="4"/>
  <c r="I112" i="4"/>
  <c r="I108" i="4"/>
  <c r="I104" i="4"/>
  <c r="I100" i="4"/>
  <c r="I96" i="4"/>
  <c r="I92" i="4"/>
  <c r="I88" i="4"/>
  <c r="I84" i="4"/>
  <c r="I80" i="4"/>
  <c r="I76" i="4"/>
  <c r="I72" i="4"/>
  <c r="I68" i="4"/>
  <c r="I64" i="4"/>
  <c r="I60" i="4"/>
  <c r="I56" i="4"/>
  <c r="I52" i="4"/>
  <c r="I183" i="4"/>
  <c r="I167" i="4"/>
  <c r="I159" i="4"/>
  <c r="I155" i="4"/>
  <c r="I151" i="4"/>
  <c r="I147" i="4"/>
  <c r="I143" i="4"/>
  <c r="I139" i="4"/>
  <c r="I135" i="4"/>
  <c r="I131" i="4"/>
  <c r="I127" i="4"/>
  <c r="I123" i="4"/>
  <c r="I119" i="4"/>
  <c r="I115" i="4"/>
  <c r="I111" i="4"/>
  <c r="I107" i="4"/>
  <c r="I103" i="4"/>
  <c r="I99" i="4"/>
  <c r="I95" i="4"/>
  <c r="I91" i="4"/>
  <c r="I87" i="4"/>
  <c r="I83" i="4"/>
  <c r="I79" i="4"/>
  <c r="I75" i="4"/>
  <c r="I71" i="4"/>
  <c r="I67" i="4"/>
  <c r="I63" i="4"/>
  <c r="I59" i="4"/>
  <c r="I55" i="4"/>
  <c r="I51" i="4"/>
  <c r="I163" i="4"/>
  <c r="I150" i="4"/>
  <c r="I134" i="4"/>
  <c r="I118" i="4"/>
  <c r="I102" i="4"/>
  <c r="I86" i="4"/>
  <c r="I70" i="4"/>
  <c r="I54" i="4"/>
  <c r="I41" i="4"/>
  <c r="I37" i="4"/>
  <c r="I33" i="4"/>
  <c r="I29" i="4"/>
  <c r="I25" i="4"/>
  <c r="I21" i="4"/>
  <c r="I17" i="4"/>
  <c r="E10" i="4"/>
  <c r="C11" i="4" s="1"/>
  <c r="I229" i="4"/>
  <c r="I162" i="4"/>
  <c r="I146" i="4"/>
  <c r="I130" i="4"/>
  <c r="I114" i="4"/>
  <c r="I98" i="4"/>
  <c r="I82" i="4"/>
  <c r="I66" i="4"/>
  <c r="I50" i="4"/>
  <c r="I44" i="4"/>
  <c r="I40" i="4"/>
  <c r="I36" i="4"/>
  <c r="I32" i="4"/>
  <c r="I28" i="4"/>
  <c r="I24" i="4"/>
  <c r="I20" i="4"/>
  <c r="I16" i="4"/>
  <c r="I195" i="4"/>
  <c r="I158" i="4"/>
  <c r="I142" i="4"/>
  <c r="I126" i="4"/>
  <c r="I110" i="4"/>
  <c r="I94" i="4"/>
  <c r="I78" i="4"/>
  <c r="I62" i="4"/>
  <c r="I48" i="4"/>
  <c r="I47" i="4"/>
  <c r="I46" i="4"/>
  <c r="I43" i="4"/>
  <c r="I39" i="4"/>
  <c r="I35" i="4"/>
  <c r="I31" i="4"/>
  <c r="I27" i="4"/>
  <c r="I23" i="4"/>
  <c r="I19" i="4"/>
  <c r="I15" i="4"/>
  <c r="I246" i="4"/>
  <c r="I179" i="4"/>
  <c r="I154" i="4"/>
  <c r="I138" i="4"/>
  <c r="I122" i="4"/>
  <c r="I106" i="4"/>
  <c r="I90" i="4"/>
  <c r="I74" i="4"/>
  <c r="I58" i="4"/>
  <c r="I42" i="4"/>
  <c r="I38" i="4"/>
  <c r="I34" i="4"/>
  <c r="I30" i="4"/>
  <c r="I22" i="4"/>
  <c r="I14" i="4"/>
  <c r="I18" i="4"/>
  <c r="I26" i="4"/>
  <c r="C287" i="4" l="1"/>
  <c r="J13" i="4"/>
  <c r="G14" i="4" s="1"/>
  <c r="H14" i="4" l="1"/>
  <c r="J14" i="4"/>
  <c r="G15" i="4" s="1"/>
  <c r="H15" i="4" l="1"/>
  <c r="J15" i="4" s="1"/>
  <c r="G16" i="4" s="1"/>
  <c r="J16" i="4" l="1"/>
  <c r="G17" i="4" s="1"/>
  <c r="H16" i="4"/>
  <c r="H17" i="4" l="1"/>
  <c r="J17" i="4"/>
  <c r="G18" i="4" s="1"/>
  <c r="H18" i="4" l="1"/>
  <c r="J18" i="4" s="1"/>
  <c r="G19" i="4" s="1"/>
  <c r="H19" i="4" l="1"/>
  <c r="J19" i="4" s="1"/>
  <c r="G20" i="4" s="1"/>
  <c r="H20" i="4" l="1"/>
  <c r="J20" i="4" s="1"/>
  <c r="G21" i="4" s="1"/>
  <c r="H21" i="4" l="1"/>
  <c r="J21" i="4"/>
  <c r="G22" i="4" s="1"/>
  <c r="H22" i="4" l="1"/>
  <c r="J22" i="4"/>
  <c r="G23" i="4" s="1"/>
  <c r="H23" i="4" l="1"/>
  <c r="J23" i="4" s="1"/>
  <c r="G24" i="4" s="1"/>
  <c r="H24" i="4" l="1"/>
  <c r="J24" i="4" s="1"/>
  <c r="G25" i="4" s="1"/>
  <c r="H25" i="4" l="1"/>
  <c r="J25" i="4"/>
  <c r="G26" i="4" s="1"/>
  <c r="H26" i="4" l="1"/>
  <c r="J26" i="4"/>
  <c r="G27" i="4" s="1"/>
  <c r="H27" i="4" l="1"/>
  <c r="J27" i="4" s="1"/>
  <c r="G28" i="4" s="1"/>
  <c r="H28" i="4" l="1"/>
  <c r="J28" i="4" s="1"/>
  <c r="G29" i="4" s="1"/>
  <c r="H29" i="4" l="1"/>
  <c r="J29" i="4"/>
  <c r="G30" i="4" s="1"/>
  <c r="H30" i="4" l="1"/>
  <c r="J30" i="4" s="1"/>
  <c r="G31" i="4" s="1"/>
  <c r="H31" i="4" l="1"/>
  <c r="J31" i="4" s="1"/>
  <c r="J282" i="4" l="1"/>
  <c r="G32" i="4"/>
  <c r="H32" i="4" l="1"/>
  <c r="J32" i="4" s="1"/>
  <c r="G33" i="4" s="1"/>
  <c r="H33" i="4" l="1"/>
  <c r="J33" i="4"/>
  <c r="G34" i="4" s="1"/>
  <c r="H34" i="4" l="1"/>
  <c r="J34" i="4" s="1"/>
  <c r="G35" i="4" s="1"/>
  <c r="H35" i="4" l="1"/>
  <c r="J35" i="4" s="1"/>
  <c r="G36" i="4" s="1"/>
  <c r="J36" i="4" l="1"/>
  <c r="G37" i="4" s="1"/>
  <c r="H36" i="4"/>
  <c r="H37" i="4" l="1"/>
  <c r="J37" i="4" s="1"/>
  <c r="G38" i="4" s="1"/>
  <c r="H38" i="4" l="1"/>
  <c r="J38" i="4" s="1"/>
  <c r="G39" i="4" s="1"/>
  <c r="H39" i="4" l="1"/>
  <c r="J39" i="4" s="1"/>
  <c r="G40" i="4" s="1"/>
  <c r="H40" i="4" l="1"/>
  <c r="J40" i="4" s="1"/>
  <c r="G41" i="4" s="1"/>
  <c r="H41" i="4" l="1"/>
  <c r="J41" i="4" s="1"/>
  <c r="G42" i="4" s="1"/>
  <c r="H42" i="4" l="1"/>
  <c r="J42" i="4" s="1"/>
  <c r="G43" i="4" s="1"/>
  <c r="H43" i="4" l="1"/>
  <c r="J43" i="4" s="1"/>
  <c r="G44" i="4" s="1"/>
  <c r="H44" i="4" l="1"/>
  <c r="J44" i="4" s="1"/>
  <c r="G45" i="4" s="1"/>
  <c r="H45" i="4" l="1"/>
  <c r="J45" i="4" s="1"/>
  <c r="G46" i="4" s="1"/>
  <c r="H46" i="4" l="1"/>
  <c r="J46" i="4" s="1"/>
  <c r="G47" i="4" s="1"/>
  <c r="H47" i="4" l="1"/>
  <c r="J47" i="4" s="1"/>
  <c r="G48" i="4" s="1"/>
  <c r="H48" i="4" l="1"/>
  <c r="J48" i="4" s="1"/>
  <c r="G49" i="4" s="1"/>
  <c r="H49" i="4" l="1"/>
  <c r="J49" i="4"/>
  <c r="G50" i="4" s="1"/>
  <c r="H50" i="4" l="1"/>
  <c r="J50" i="4" s="1"/>
  <c r="G51" i="4" s="1"/>
  <c r="J51" i="4" l="1"/>
  <c r="G52" i="4" s="1"/>
  <c r="H51" i="4"/>
  <c r="J52" i="4" l="1"/>
  <c r="G53" i="4" s="1"/>
  <c r="H52" i="4"/>
  <c r="H53" i="4" l="1"/>
  <c r="J53" i="4"/>
  <c r="G54" i="4" s="1"/>
  <c r="H54" i="4" l="1"/>
  <c r="J54" i="4" s="1"/>
  <c r="G55" i="4" s="1"/>
  <c r="J55" i="4" l="1"/>
  <c r="G56" i="4" s="1"/>
  <c r="H55" i="4"/>
  <c r="H56" i="4" l="1"/>
  <c r="J56" i="4" s="1"/>
  <c r="G57" i="4" s="1"/>
  <c r="H57" i="4" l="1"/>
  <c r="J57" i="4"/>
  <c r="G58" i="4" s="1"/>
  <c r="H58" i="4" l="1"/>
  <c r="J58" i="4"/>
  <c r="G59" i="4" s="1"/>
  <c r="H59" i="4" l="1"/>
  <c r="J59" i="4" s="1"/>
  <c r="G60" i="4" s="1"/>
  <c r="H60" i="4" l="1"/>
  <c r="J60" i="4" s="1"/>
  <c r="G61" i="4" s="1"/>
  <c r="H61" i="4" l="1"/>
  <c r="J61" i="4" s="1"/>
  <c r="G62" i="4" s="1"/>
  <c r="H62" i="4" l="1"/>
  <c r="J62" i="4" s="1"/>
  <c r="G63" i="4" s="1"/>
  <c r="H63" i="4" l="1"/>
  <c r="J63" i="4" s="1"/>
  <c r="G64" i="4" s="1"/>
  <c r="H64" i="4" l="1"/>
  <c r="J64" i="4" s="1"/>
  <c r="G65" i="4" s="1"/>
  <c r="H65" i="4" l="1"/>
  <c r="J65" i="4"/>
  <c r="G66" i="4" s="1"/>
  <c r="H66" i="4" l="1"/>
  <c r="J66" i="4" s="1"/>
  <c r="G67" i="4" s="1"/>
  <c r="H67" i="4" l="1"/>
  <c r="J67" i="4" s="1"/>
  <c r="G68" i="4" s="1"/>
  <c r="H68" i="4" l="1"/>
  <c r="J68" i="4" s="1"/>
  <c r="G69" i="4" s="1"/>
  <c r="H69" i="4" l="1"/>
  <c r="J69" i="4" s="1"/>
  <c r="G70" i="4" s="1"/>
  <c r="H70" i="4" l="1"/>
  <c r="J70" i="4"/>
  <c r="G71" i="4" s="1"/>
  <c r="H71" i="4" l="1"/>
  <c r="J71" i="4" s="1"/>
  <c r="G72" i="4" s="1"/>
  <c r="H72" i="4" l="1"/>
  <c r="J72" i="4" s="1"/>
  <c r="G73" i="4" s="1"/>
  <c r="H73" i="4" l="1"/>
  <c r="J73" i="4"/>
  <c r="G74" i="4" s="1"/>
  <c r="H74" i="4" l="1"/>
  <c r="J74" i="4"/>
  <c r="G75" i="4" s="1"/>
  <c r="J75" i="4" l="1"/>
  <c r="G76" i="4" s="1"/>
  <c r="H75" i="4"/>
  <c r="H76" i="4" l="1"/>
  <c r="J76" i="4" s="1"/>
  <c r="G77" i="4" s="1"/>
  <c r="H77" i="4" l="1"/>
  <c r="J77" i="4"/>
  <c r="G78" i="4" s="1"/>
  <c r="H78" i="4" l="1"/>
  <c r="J78" i="4" s="1"/>
  <c r="G79" i="4" s="1"/>
  <c r="H79" i="4" l="1"/>
  <c r="J79" i="4" s="1"/>
  <c r="G80" i="4" s="1"/>
  <c r="H80" i="4" l="1"/>
  <c r="J80" i="4" s="1"/>
  <c r="G81" i="4" s="1"/>
  <c r="H81" i="4" l="1"/>
  <c r="J81" i="4"/>
  <c r="G82" i="4" s="1"/>
  <c r="H82" i="4" l="1"/>
  <c r="J82" i="4" s="1"/>
  <c r="G83" i="4" s="1"/>
  <c r="H83" i="4" l="1"/>
  <c r="J83" i="4" s="1"/>
  <c r="G84" i="4" s="1"/>
  <c r="H84" i="4" l="1"/>
  <c r="J84" i="4" s="1"/>
  <c r="G85" i="4" s="1"/>
  <c r="H85" i="4" l="1"/>
  <c r="J85" i="4"/>
  <c r="G86" i="4" s="1"/>
  <c r="H86" i="4" l="1"/>
  <c r="J86" i="4"/>
  <c r="G87" i="4" s="1"/>
  <c r="H87" i="4" l="1"/>
  <c r="J87" i="4" s="1"/>
  <c r="G88" i="4" s="1"/>
  <c r="H88" i="4" l="1"/>
  <c r="J88" i="4" s="1"/>
  <c r="G89" i="4" s="1"/>
  <c r="H89" i="4" l="1"/>
  <c r="J89" i="4"/>
  <c r="G90" i="4" s="1"/>
  <c r="H90" i="4" l="1"/>
  <c r="J90" i="4"/>
  <c r="G91" i="4" s="1"/>
  <c r="H91" i="4" l="1"/>
  <c r="J91" i="4" s="1"/>
  <c r="G92" i="4" s="1"/>
  <c r="H92" i="4" l="1"/>
  <c r="J92" i="4" s="1"/>
  <c r="G93" i="4" s="1"/>
  <c r="H93" i="4" l="1"/>
  <c r="J93" i="4" s="1"/>
  <c r="G94" i="4" s="1"/>
  <c r="H94" i="4" l="1"/>
  <c r="J94" i="4"/>
  <c r="G95" i="4" s="1"/>
  <c r="H95" i="4" l="1"/>
  <c r="J95" i="4" s="1"/>
  <c r="G96" i="4" s="1"/>
  <c r="H96" i="4" l="1"/>
  <c r="J96" i="4" s="1"/>
  <c r="G97" i="4" s="1"/>
  <c r="H97" i="4" l="1"/>
  <c r="J97" i="4"/>
  <c r="G98" i="4" s="1"/>
  <c r="H98" i="4" l="1"/>
  <c r="J98" i="4"/>
  <c r="G99" i="4" s="1"/>
  <c r="H99" i="4" l="1"/>
  <c r="J99" i="4" s="1"/>
  <c r="G100" i="4" s="1"/>
  <c r="H100" i="4" l="1"/>
  <c r="J100" i="4" s="1"/>
  <c r="G101" i="4" s="1"/>
  <c r="H101" i="4" l="1"/>
  <c r="J101" i="4"/>
  <c r="G102" i="4" s="1"/>
  <c r="H102" i="4" l="1"/>
  <c r="J102" i="4"/>
  <c r="G103" i="4" s="1"/>
  <c r="H103" i="4" l="1"/>
  <c r="J103" i="4" s="1"/>
  <c r="G104" i="4" s="1"/>
  <c r="H104" i="4" l="1"/>
  <c r="J104" i="4" s="1"/>
  <c r="G105" i="4" s="1"/>
  <c r="H105" i="4" l="1"/>
  <c r="J105" i="4" s="1"/>
  <c r="G106" i="4" s="1"/>
  <c r="H106" i="4" l="1"/>
  <c r="J106" i="4" s="1"/>
  <c r="G107" i="4" s="1"/>
  <c r="H107" i="4" l="1"/>
  <c r="J107" i="4" s="1"/>
  <c r="G108" i="4" s="1"/>
  <c r="H108" i="4" l="1"/>
  <c r="J108" i="4" s="1"/>
  <c r="G109" i="4" s="1"/>
  <c r="H109" i="4" l="1"/>
  <c r="J109" i="4"/>
  <c r="G110" i="4" s="1"/>
  <c r="H110" i="4" l="1"/>
  <c r="J110" i="4" s="1"/>
  <c r="G111" i="4" s="1"/>
  <c r="H111" i="4" l="1"/>
  <c r="J111" i="4" s="1"/>
  <c r="G112" i="4" s="1"/>
  <c r="H112" i="4" l="1"/>
  <c r="J112" i="4" s="1"/>
  <c r="G113" i="4" s="1"/>
  <c r="H113" i="4" l="1"/>
  <c r="J113" i="4" s="1"/>
  <c r="G114" i="4" s="1"/>
  <c r="H114" i="4" l="1"/>
  <c r="J114" i="4" s="1"/>
  <c r="G115" i="4" s="1"/>
  <c r="H115" i="4" l="1"/>
  <c r="J115" i="4" s="1"/>
  <c r="G116" i="4" s="1"/>
  <c r="H116" i="4" l="1"/>
  <c r="J116" i="4" s="1"/>
  <c r="G117" i="4" s="1"/>
  <c r="H117" i="4" l="1"/>
  <c r="J117" i="4" s="1"/>
  <c r="G118" i="4" s="1"/>
  <c r="H118" i="4" l="1"/>
  <c r="J118" i="4" s="1"/>
  <c r="G119" i="4" s="1"/>
  <c r="H119" i="4" l="1"/>
  <c r="J119" i="4" s="1"/>
  <c r="G120" i="4" s="1"/>
  <c r="H120" i="4" l="1"/>
  <c r="J120" i="4" s="1"/>
  <c r="G121" i="4" s="1"/>
  <c r="H121" i="4" l="1"/>
  <c r="J121" i="4" s="1"/>
  <c r="G122" i="4" s="1"/>
  <c r="H122" i="4" l="1"/>
  <c r="J122" i="4" s="1"/>
  <c r="G123" i="4" s="1"/>
  <c r="H123" i="4" l="1"/>
  <c r="J123" i="4" s="1"/>
  <c r="G124" i="4" s="1"/>
  <c r="H124" i="4" l="1"/>
  <c r="J124" i="4" s="1"/>
  <c r="G125" i="4" s="1"/>
  <c r="H125" i="4" l="1"/>
  <c r="J125" i="4"/>
  <c r="G126" i="4" s="1"/>
  <c r="H126" i="4" l="1"/>
  <c r="J126" i="4"/>
  <c r="G127" i="4" s="1"/>
  <c r="H127" i="4" l="1"/>
  <c r="J127" i="4" s="1"/>
  <c r="G128" i="4" s="1"/>
  <c r="H128" i="4" l="1"/>
  <c r="J128" i="4" s="1"/>
  <c r="G129" i="4" s="1"/>
  <c r="H129" i="4" l="1"/>
  <c r="J129" i="4"/>
  <c r="G130" i="4" s="1"/>
  <c r="H130" i="4" l="1"/>
  <c r="J130" i="4" s="1"/>
  <c r="G131" i="4" s="1"/>
  <c r="H131" i="4" l="1"/>
  <c r="J131" i="4" s="1"/>
  <c r="G132" i="4" s="1"/>
  <c r="H132" i="4" l="1"/>
  <c r="J132" i="4" s="1"/>
  <c r="G133" i="4" s="1"/>
  <c r="H133" i="4" l="1"/>
  <c r="J133" i="4"/>
  <c r="G134" i="4" s="1"/>
  <c r="H134" i="4" l="1"/>
  <c r="J134" i="4" s="1"/>
  <c r="G135" i="4" s="1"/>
  <c r="H135" i="4" l="1"/>
  <c r="J135" i="4" s="1"/>
  <c r="G136" i="4" s="1"/>
  <c r="H136" i="4" l="1"/>
  <c r="J136" i="4" s="1"/>
  <c r="G137" i="4" s="1"/>
  <c r="H137" i="4" l="1"/>
  <c r="J137" i="4"/>
  <c r="G138" i="4" s="1"/>
  <c r="H138" i="4" l="1"/>
  <c r="J138" i="4"/>
  <c r="G139" i="4" s="1"/>
  <c r="H139" i="4" l="1"/>
  <c r="J139" i="4" s="1"/>
  <c r="G140" i="4" s="1"/>
  <c r="H140" i="4" l="1"/>
  <c r="J140" i="4" s="1"/>
  <c r="G141" i="4" s="1"/>
  <c r="H141" i="4" l="1"/>
  <c r="J141" i="4" s="1"/>
  <c r="G142" i="4" s="1"/>
  <c r="H142" i="4" l="1"/>
  <c r="J142" i="4"/>
  <c r="G143" i="4" s="1"/>
  <c r="H143" i="4" l="1"/>
  <c r="J143" i="4" s="1"/>
  <c r="G144" i="4" s="1"/>
  <c r="H144" i="4" l="1"/>
  <c r="J144" i="4" s="1"/>
  <c r="G145" i="4" s="1"/>
  <c r="H145" i="4" l="1"/>
  <c r="J145" i="4"/>
  <c r="G146" i="4" s="1"/>
  <c r="H146" i="4" l="1"/>
  <c r="J146" i="4" s="1"/>
  <c r="G147" i="4" s="1"/>
  <c r="H147" i="4" l="1"/>
  <c r="J147" i="4" s="1"/>
  <c r="G148" i="4" s="1"/>
  <c r="H148" i="4" l="1"/>
  <c r="J148" i="4" s="1"/>
  <c r="G149" i="4" s="1"/>
  <c r="H149" i="4" l="1"/>
  <c r="J149" i="4"/>
  <c r="G150" i="4" s="1"/>
  <c r="H150" i="4" l="1"/>
  <c r="J150" i="4" s="1"/>
  <c r="G151" i="4" s="1"/>
  <c r="H151" i="4" l="1"/>
  <c r="J151" i="4" s="1"/>
  <c r="G152" i="4" s="1"/>
  <c r="H152" i="4" l="1"/>
  <c r="J152" i="4" s="1"/>
  <c r="G153" i="4" s="1"/>
  <c r="H153" i="4" l="1"/>
  <c r="J153" i="4"/>
  <c r="G154" i="4" s="1"/>
  <c r="H154" i="4" l="1"/>
  <c r="J154" i="4"/>
  <c r="G155" i="4" s="1"/>
  <c r="H155" i="4" l="1"/>
  <c r="J155" i="4" s="1"/>
  <c r="G156" i="4" s="1"/>
  <c r="H156" i="4" l="1"/>
  <c r="J156" i="4" s="1"/>
  <c r="G157" i="4" s="1"/>
  <c r="H157" i="4" l="1"/>
  <c r="J157" i="4"/>
  <c r="G158" i="4" s="1"/>
  <c r="H158" i="4" l="1"/>
  <c r="J158" i="4" s="1"/>
  <c r="G159" i="4" s="1"/>
  <c r="H159" i="4" l="1"/>
  <c r="J159" i="4" s="1"/>
  <c r="G160" i="4" s="1"/>
  <c r="H160" i="4" l="1"/>
  <c r="J160" i="4" s="1"/>
  <c r="G161" i="4" s="1"/>
  <c r="H161" i="4" l="1"/>
  <c r="J161" i="4"/>
  <c r="G162" i="4" s="1"/>
  <c r="H162" i="4" l="1"/>
  <c r="J162" i="4"/>
  <c r="G163" i="4" s="1"/>
  <c r="H163" i="4" l="1"/>
  <c r="J163" i="4"/>
  <c r="G164" i="4" s="1"/>
  <c r="H164" i="4" l="1"/>
  <c r="J164" i="4" s="1"/>
  <c r="G165" i="4" s="1"/>
  <c r="H165" i="4" l="1"/>
  <c r="J165" i="4" s="1"/>
  <c r="G166" i="4" s="1"/>
  <c r="H166" i="4" l="1"/>
  <c r="J166" i="4"/>
  <c r="G167" i="4" s="1"/>
  <c r="H167" i="4" l="1"/>
  <c r="J167" i="4"/>
  <c r="G168" i="4" s="1"/>
  <c r="H168" i="4" l="1"/>
  <c r="J168" i="4" s="1"/>
  <c r="G169" i="4" s="1"/>
  <c r="H169" i="4" l="1"/>
  <c r="J169" i="4" s="1"/>
  <c r="G170" i="4" s="1"/>
  <c r="H170" i="4" l="1"/>
  <c r="J170" i="4" s="1"/>
  <c r="G171" i="4" s="1"/>
  <c r="H171" i="4" l="1"/>
  <c r="J171" i="4" s="1"/>
  <c r="G172" i="4" s="1"/>
  <c r="H172" i="4" l="1"/>
  <c r="J172" i="4" s="1"/>
  <c r="G173" i="4" s="1"/>
  <c r="H173" i="4" l="1"/>
  <c r="J173" i="4" s="1"/>
  <c r="G174" i="4" s="1"/>
  <c r="H174" i="4" l="1"/>
  <c r="J174" i="4" s="1"/>
  <c r="G175" i="4" s="1"/>
  <c r="H175" i="4" l="1"/>
  <c r="J175" i="4" s="1"/>
  <c r="G176" i="4" s="1"/>
  <c r="H176" i="4" l="1"/>
  <c r="J176" i="4" s="1"/>
  <c r="G177" i="4" s="1"/>
  <c r="H177" i="4" l="1"/>
  <c r="J177" i="4" s="1"/>
  <c r="G178" i="4" s="1"/>
  <c r="H178" i="4" l="1"/>
  <c r="J178" i="4"/>
  <c r="G179" i="4" s="1"/>
  <c r="H179" i="4" l="1"/>
  <c r="J179" i="4" s="1"/>
  <c r="G180" i="4" s="1"/>
  <c r="H180" i="4" l="1"/>
  <c r="J180" i="4" s="1"/>
  <c r="G181" i="4" s="1"/>
  <c r="H181" i="4" l="1"/>
  <c r="J181" i="4" s="1"/>
  <c r="G182" i="4" s="1"/>
  <c r="H182" i="4" l="1"/>
  <c r="J182" i="4"/>
  <c r="G183" i="4" s="1"/>
  <c r="H183" i="4" l="1"/>
  <c r="J183" i="4" s="1"/>
  <c r="G184" i="4" s="1"/>
  <c r="H184" i="4" l="1"/>
  <c r="J184" i="4" s="1"/>
  <c r="G185" i="4" s="1"/>
  <c r="H185" i="4" l="1"/>
  <c r="J185" i="4" s="1"/>
  <c r="G186" i="4" s="1"/>
  <c r="H186" i="4" l="1"/>
  <c r="J186" i="4"/>
  <c r="G187" i="4" s="1"/>
  <c r="H187" i="4" l="1"/>
  <c r="J187" i="4" s="1"/>
  <c r="G188" i="4" s="1"/>
  <c r="H188" i="4" l="1"/>
  <c r="J188" i="4" s="1"/>
  <c r="G189" i="4" s="1"/>
  <c r="H189" i="4" l="1"/>
  <c r="J189" i="4" s="1"/>
  <c r="G190" i="4" s="1"/>
  <c r="H190" i="4" l="1"/>
  <c r="J190" i="4" s="1"/>
  <c r="G191" i="4" s="1"/>
  <c r="H191" i="4" l="1"/>
  <c r="J191" i="4"/>
  <c r="G192" i="4" s="1"/>
  <c r="H192" i="4" l="1"/>
  <c r="J192" i="4" s="1"/>
  <c r="G193" i="4" s="1"/>
  <c r="H193" i="4" l="1"/>
  <c r="J193" i="4" s="1"/>
  <c r="G194" i="4" s="1"/>
  <c r="H194" i="4" l="1"/>
  <c r="J194" i="4" s="1"/>
  <c r="G195" i="4" s="1"/>
  <c r="H195" i="4" l="1"/>
  <c r="J195" i="4" s="1"/>
  <c r="G196" i="4" s="1"/>
  <c r="H196" i="4" l="1"/>
  <c r="J196" i="4" s="1"/>
  <c r="G197" i="4" s="1"/>
  <c r="H197" i="4" l="1"/>
  <c r="J197" i="4" s="1"/>
  <c r="G198" i="4" s="1"/>
  <c r="H198" i="4" l="1"/>
  <c r="J198" i="4"/>
  <c r="G199" i="4" s="1"/>
  <c r="H199" i="4" l="1"/>
  <c r="J199" i="4" s="1"/>
  <c r="G200" i="4" s="1"/>
  <c r="H200" i="4" l="1"/>
  <c r="J200" i="4" s="1"/>
  <c r="G201" i="4" s="1"/>
  <c r="H201" i="4" l="1"/>
  <c r="J201" i="4" s="1"/>
  <c r="G202" i="4" s="1"/>
  <c r="H202" i="4" l="1"/>
  <c r="J202" i="4" s="1"/>
  <c r="G203" i="4" s="1"/>
  <c r="H203" i="4" l="1"/>
  <c r="J203" i="4" s="1"/>
  <c r="G204" i="4" s="1"/>
  <c r="H204" i="4" l="1"/>
  <c r="J204" i="4" s="1"/>
  <c r="G205" i="4" s="1"/>
  <c r="H205" i="4" l="1"/>
  <c r="J205" i="4" s="1"/>
  <c r="G206" i="4" s="1"/>
  <c r="H206" i="4" l="1"/>
  <c r="J206" i="4" s="1"/>
  <c r="G207" i="4" s="1"/>
  <c r="H207" i="4" l="1"/>
  <c r="J207" i="4"/>
  <c r="G208" i="4" s="1"/>
  <c r="H208" i="4" l="1"/>
  <c r="J208" i="4" s="1"/>
  <c r="G209" i="4" s="1"/>
  <c r="H209" i="4" l="1"/>
  <c r="J209" i="4" s="1"/>
  <c r="G210" i="4" s="1"/>
  <c r="H210" i="4" l="1"/>
  <c r="J210" i="4"/>
  <c r="G211" i="4" s="1"/>
  <c r="H211" i="4" l="1"/>
  <c r="J211" i="4" s="1"/>
  <c r="G212" i="4" s="1"/>
  <c r="J212" i="4" l="1"/>
  <c r="G213" i="4" s="1"/>
  <c r="H212" i="4"/>
  <c r="H213" i="4" l="1"/>
  <c r="J213" i="4" s="1"/>
  <c r="G214" i="4" s="1"/>
  <c r="H214" i="4" l="1"/>
  <c r="J214" i="4"/>
  <c r="G215" i="4" s="1"/>
  <c r="H215" i="4" l="1"/>
  <c r="J215" i="4" s="1"/>
  <c r="G216" i="4" s="1"/>
  <c r="H216" i="4" l="1"/>
  <c r="J216" i="4"/>
  <c r="G217" i="4" s="1"/>
  <c r="H217" i="4" l="1"/>
  <c r="J217" i="4" s="1"/>
  <c r="G218" i="4" s="1"/>
  <c r="H218" i="4" l="1"/>
  <c r="J218" i="4" s="1"/>
  <c r="G219" i="4" s="1"/>
  <c r="H219" i="4" l="1"/>
  <c r="J219" i="4" s="1"/>
  <c r="G220" i="4" s="1"/>
  <c r="H220" i="4" l="1"/>
  <c r="J220" i="4"/>
  <c r="G221" i="4" s="1"/>
  <c r="H221" i="4" l="1"/>
  <c r="J221" i="4" s="1"/>
  <c r="G222" i="4" s="1"/>
  <c r="H222" i="4" l="1"/>
  <c r="J222" i="4" s="1"/>
  <c r="G223" i="4" s="1"/>
  <c r="H223" i="4" l="1"/>
  <c r="J223" i="4" s="1"/>
  <c r="G224" i="4" s="1"/>
  <c r="H224" i="4" l="1"/>
  <c r="J224" i="4"/>
  <c r="G225" i="4" s="1"/>
  <c r="H225" i="4" l="1"/>
  <c r="J225" i="4" s="1"/>
  <c r="G226" i="4" s="1"/>
  <c r="H226" i="4" l="1"/>
  <c r="J226" i="4" s="1"/>
  <c r="G227" i="4" s="1"/>
  <c r="H227" i="4" l="1"/>
  <c r="J227" i="4" s="1"/>
  <c r="G228" i="4" s="1"/>
  <c r="H228" i="4" l="1"/>
  <c r="J228" i="4"/>
  <c r="G229" i="4" s="1"/>
  <c r="H229" i="4" l="1"/>
  <c r="J229" i="4"/>
  <c r="G230" i="4" s="1"/>
  <c r="H230" i="4" l="1"/>
  <c r="J230" i="4" s="1"/>
  <c r="G231" i="4" s="1"/>
  <c r="H231" i="4" l="1"/>
  <c r="J231" i="4"/>
  <c r="G232" i="4" s="1"/>
  <c r="H232" i="4" l="1"/>
  <c r="J232" i="4" s="1"/>
  <c r="G233" i="4" s="1"/>
  <c r="H233" i="4" l="1"/>
  <c r="J233" i="4"/>
  <c r="G234" i="4" s="1"/>
  <c r="H234" i="4" l="1"/>
  <c r="J234" i="4" s="1"/>
  <c r="G235" i="4" s="1"/>
  <c r="H235" i="4" l="1"/>
  <c r="J235" i="4" s="1"/>
  <c r="G236" i="4" s="1"/>
  <c r="H236" i="4" l="1"/>
  <c r="J236" i="4"/>
  <c r="G237" i="4" s="1"/>
  <c r="H237" i="4" l="1"/>
  <c r="J237" i="4" s="1"/>
  <c r="G238" i="4" s="1"/>
  <c r="H238" i="4" l="1"/>
  <c r="J238" i="4" s="1"/>
  <c r="G239" i="4" s="1"/>
  <c r="H239" i="4" l="1"/>
  <c r="J239" i="4" s="1"/>
  <c r="G240" i="4" s="1"/>
  <c r="H240" i="4" l="1"/>
  <c r="J240" i="4"/>
  <c r="G241" i="4" s="1"/>
  <c r="H241" i="4" l="1"/>
  <c r="J241" i="4" s="1"/>
  <c r="G242" i="4" s="1"/>
  <c r="H242" i="4" l="1"/>
  <c r="J242" i="4" s="1"/>
  <c r="G243" i="4" s="1"/>
  <c r="H243" i="4" l="1"/>
  <c r="J243" i="4" s="1"/>
  <c r="G244" i="4" s="1"/>
  <c r="H244" i="4" l="1"/>
  <c r="J244" i="4" s="1"/>
  <c r="G245" i="4" s="1"/>
  <c r="H245" i="4" l="1"/>
  <c r="J245" i="4" s="1"/>
  <c r="G246" i="4" s="1"/>
  <c r="H246" i="4" l="1"/>
  <c r="J246" i="4" s="1"/>
  <c r="G247" i="4" s="1"/>
  <c r="H247" i="4" l="1"/>
  <c r="J247" i="4"/>
  <c r="G248" i="4" s="1"/>
  <c r="H248" i="4" l="1"/>
  <c r="J248" i="4"/>
  <c r="G249" i="4" s="1"/>
  <c r="H249" i="4" l="1"/>
  <c r="J249" i="4"/>
  <c r="G250" i="4" s="1"/>
  <c r="H250" i="4" l="1"/>
  <c r="J250" i="4" s="1"/>
  <c r="G251" i="4" s="1"/>
  <c r="H251" i="4" l="1"/>
  <c r="J251" i="4" s="1"/>
  <c r="G252" i="4" s="1"/>
  <c r="H252" i="4" l="1"/>
  <c r="J252" i="4"/>
  <c r="G253" i="4" s="1"/>
  <c r="H253" i="4" l="1"/>
  <c r="J253" i="4" s="1"/>
  <c r="G254" i="4" s="1"/>
  <c r="H254" i="4" l="1"/>
  <c r="J254" i="4" s="1"/>
  <c r="G255" i="4" s="1"/>
  <c r="H255" i="4" l="1"/>
  <c r="J255" i="4" s="1"/>
  <c r="G256" i="4" s="1"/>
  <c r="H256" i="4" l="1"/>
  <c r="J256" i="4"/>
  <c r="G257" i="4" s="1"/>
  <c r="H257" i="4" l="1"/>
  <c r="J257" i="4" s="1"/>
  <c r="G258" i="4" s="1"/>
  <c r="H258" i="4" l="1"/>
  <c r="J258" i="4" s="1"/>
  <c r="G259" i="4" s="1"/>
  <c r="H259" i="4" l="1"/>
  <c r="J259" i="4" s="1"/>
  <c r="G260" i="4" s="1"/>
  <c r="H260" i="4" l="1"/>
  <c r="J260" i="4"/>
  <c r="G261" i="4" s="1"/>
  <c r="H261" i="4" l="1"/>
  <c r="J261" i="4" s="1"/>
  <c r="G262" i="4" s="1"/>
  <c r="H262" i="4" l="1"/>
  <c r="J262" i="4" s="1"/>
  <c r="G263" i="4" s="1"/>
  <c r="H263" i="4" l="1"/>
  <c r="J263" i="4"/>
  <c r="G264" i="4" s="1"/>
  <c r="H264" i="4" l="1"/>
  <c r="J264" i="4" s="1"/>
  <c r="G265" i="4" s="1"/>
  <c r="H265" i="4" l="1"/>
  <c r="J265" i="4"/>
  <c r="G266" i="4" s="1"/>
  <c r="H266" i="4" l="1"/>
  <c r="J266" i="4" s="1"/>
  <c r="G267" i="4" s="1"/>
  <c r="H267" i="4" l="1"/>
  <c r="J267" i="4" s="1"/>
  <c r="G268" i="4" s="1"/>
  <c r="H268" i="4" l="1"/>
  <c r="J268" i="4"/>
  <c r="G269" i="4" s="1"/>
  <c r="H269" i="4" l="1"/>
  <c r="J269" i="4" s="1"/>
  <c r="G270" i="4" s="1"/>
  <c r="H270" i="4" l="1"/>
  <c r="J270" i="4" s="1"/>
  <c r="G271" i="4" s="1"/>
  <c r="H271" i="4" l="1"/>
  <c r="J271" i="4" s="1"/>
  <c r="G272" i="4" s="1"/>
  <c r="H272" i="4" l="1"/>
  <c r="J272" i="4"/>
  <c r="G273" i="4" s="1"/>
  <c r="H273" i="4" l="1"/>
  <c r="J273" i="4" s="1"/>
  <c r="G274" i="4" s="1"/>
  <c r="H274" i="4" l="1"/>
  <c r="J274" i="4" s="1"/>
  <c r="G275" i="4" s="1"/>
  <c r="H275" i="4" l="1"/>
  <c r="J275" i="4" s="1"/>
  <c r="G276" i="4" s="1"/>
  <c r="H276" i="4" l="1"/>
  <c r="J276" i="4"/>
  <c r="G277" i="4" s="1"/>
  <c r="H277" i="4" l="1"/>
  <c r="J277" i="4"/>
  <c r="G278" i="4" s="1"/>
  <c r="H278" i="4" l="1"/>
  <c r="J278" i="4" s="1"/>
  <c r="G279" i="4" s="1"/>
  <c r="H279" i="4" l="1"/>
  <c r="J279" i="4"/>
  <c r="G280" i="4" s="1"/>
  <c r="H280" i="4" l="1"/>
  <c r="H282" i="4" s="1"/>
  <c r="C288" i="4" s="1"/>
  <c r="C290" i="4" s="1"/>
  <c r="C292" i="4" s="1"/>
  <c r="J280" i="4" l="1"/>
</calcChain>
</file>

<file path=xl/sharedStrings.xml><?xml version="1.0" encoding="utf-8"?>
<sst xmlns="http://schemas.openxmlformats.org/spreadsheetml/2006/main" count="1658" uniqueCount="657">
  <si>
    <t>VISACOM S.A.</t>
  </si>
  <si>
    <t>Muestreo - Pruebas de detalle - Facturas 2020</t>
  </si>
  <si>
    <t>Al 31 de Agosto de 2020</t>
  </si>
  <si>
    <t>Expresado en dólares completos</t>
  </si>
  <si>
    <r>
      <rPr>
        <b/>
        <sz val="10"/>
        <rFont val="Arial"/>
        <family val="2"/>
        <charset val="1"/>
      </rPr>
      <t>Fuente:</t>
    </r>
    <r>
      <rPr>
        <sz val="10"/>
        <rFont val="Arial"/>
        <family val="2"/>
        <charset val="1"/>
      </rPr>
      <t xml:space="preserve"> </t>
    </r>
  </si>
  <si>
    <t>Cuentas del Estado de Resultado: Egresos seleccionados para ser probadas a traves de procedimientos sustantivos de detalle</t>
  </si>
  <si>
    <t>Objetivo:</t>
  </si>
  <si>
    <t xml:space="preserve">Obtener cuentas de proveedores de servicios sometidas a selección (subseleccion), proceso de circularizaicón de confirmaciones de saldos </t>
  </si>
  <si>
    <r>
      <rPr>
        <b/>
        <sz val="10"/>
        <rFont val="Arial"/>
        <family val="2"/>
        <charset val="1"/>
      </rPr>
      <t>Procedimiento realizado</t>
    </r>
    <r>
      <rPr>
        <sz val="10"/>
        <rFont val="Arial"/>
        <family val="2"/>
        <charset val="1"/>
      </rPr>
      <t>: Un detalle de las actividades realizadas a continuación:</t>
    </r>
  </si>
  <si>
    <t>1. Determinar aquellas cuentas que se probarán a través de procedimientos sustantivos de detalle.</t>
  </si>
  <si>
    <t>2. Realizar una selección estadística utilizando un nivel básico de seguridad sustantiva</t>
  </si>
  <si>
    <t xml:space="preserve">3. Realizar una subselección estadística para aquellas partidas seleccionadas </t>
  </si>
  <si>
    <t>4. Obtener conclusiones</t>
  </si>
  <si>
    <t>Conclusion:</t>
  </si>
  <si>
    <t xml:space="preserve"> Las conclusiones sobre los errores potenciales identificados anteriormente serán documentados en PT. 9200</t>
  </si>
  <si>
    <t>New Audit Methodology Sample Size &amp; Threshold Calculator</t>
  </si>
  <si>
    <t>[09-10]</t>
  </si>
  <si>
    <t>U.S. Audit Approach Manual (AAM) 2010 (Effective for annual periods beginning on or after December 15, 2009)</t>
  </si>
  <si>
    <r>
      <rPr>
        <sz val="8"/>
        <color rgb="FF000000"/>
        <rFont val="Arial"/>
        <family val="2"/>
        <charset val="1"/>
      </rPr>
      <t>Population Name (</t>
    </r>
    <r>
      <rPr>
        <i/>
        <sz val="8"/>
        <color rgb="FF000000"/>
        <rFont val="Arial"/>
        <family val="2"/>
        <charset val="1"/>
      </rPr>
      <t>optional</t>
    </r>
    <r>
      <rPr>
        <sz val="8"/>
        <color rgb="FF000000"/>
        <rFont val="Arial"/>
        <family val="2"/>
        <charset val="1"/>
      </rPr>
      <t xml:space="preserve">): </t>
    </r>
  </si>
  <si>
    <t xml:space="preserve">Population: </t>
  </si>
  <si>
    <t xml:space="preserve">Performance Materiality (PM): </t>
  </si>
  <si>
    <t>Risk/Controls Strategy:</t>
  </si>
  <si>
    <t>Risk (not significant) &amp; Relying on Controls — Normal Extent of Testing</t>
  </si>
  <si>
    <t>Multiples of PM:</t>
  </si>
  <si>
    <t>Minimum required selections if performing Tests of Details:</t>
  </si>
  <si>
    <t>Threshold if performing Substantive Analytical Procedures:</t>
  </si>
  <si>
    <t xml:space="preserve">Minimum # of 
Selections Required: </t>
  </si>
  <si>
    <t>Risk (not significant) &amp; Relying on Controls — Low Extent of Testing</t>
  </si>
  <si>
    <t>Significant Risk &amp; Relying on Controls, or Risk (not significant) &amp; Not Relying on Controls</t>
  </si>
  <si>
    <t>Significant Risk &amp; Not Relying on Controls</t>
  </si>
  <si>
    <t>PM 1x - 10x</t>
  </si>
  <si>
    <t>PM 10x - 15x</t>
  </si>
  <si>
    <t>PM 15x - 20x</t>
  </si>
  <si>
    <t>PM 20x - 25x</t>
  </si>
  <si>
    <t>PM 25x - 30x</t>
  </si>
  <si>
    <t>PM 30x - 40x</t>
  </si>
  <si>
    <t>PM 40x - 50x</t>
  </si>
  <si>
    <t>PM 50x - 100x</t>
  </si>
  <si>
    <t>PM 100x - 200x</t>
  </si>
  <si>
    <t>Threshold</t>
  </si>
  <si>
    <t>Gastos de mantenimiento y Otros Gastos Administrativos</t>
  </si>
  <si>
    <t>Prueba
N.-</t>
  </si>
  <si>
    <t>Asiento</t>
  </si>
  <si>
    <t>Fecha</t>
  </si>
  <si>
    <t>Descripccion</t>
  </si>
  <si>
    <t>Monto</t>
  </si>
  <si>
    <t>COM 202002000248</t>
  </si>
  <si>
    <t>FC 86044 AUTOMOTORES Y ANEXOS</t>
  </si>
  <si>
    <t>COM 202002000009</t>
  </si>
  <si>
    <t>FC 2416 ONDU SOLUCIONES</t>
  </si>
  <si>
    <t>EGR 202001000291</t>
  </si>
  <si>
    <t>MATRICULACION VEHICULAR</t>
  </si>
  <si>
    <t>EGR 202002000796</t>
  </si>
  <si>
    <t>PAGO CNEL VISACOM</t>
  </si>
  <si>
    <t>COM 202006000017</t>
  </si>
  <si>
    <t>FC 66769817 OTECEL S.A.</t>
  </si>
  <si>
    <t>COM 202002000042</t>
  </si>
  <si>
    <t>FC 246 GEANELLA LOAYZA</t>
  </si>
  <si>
    <t>EGR 202002000218</t>
  </si>
  <si>
    <t>TRANSF GUILLERMO GUARANDA _x005F_x000D_
PRESTAMO A DESCONTAR 1Q FEB 1Q MAR 1Q ABR</t>
  </si>
  <si>
    <t xml:space="preserve">Selección Pruebas de Detalle - Cuentas de Balance: Gastos </t>
  </si>
  <si>
    <t>Al 31 de Diciembre del 2019</t>
  </si>
  <si>
    <t>Hoja de Trabajo de Muestreo Monetario Acumulativo</t>
  </si>
  <si>
    <t>Nombre de la cuenta</t>
  </si>
  <si>
    <t>Gastos</t>
  </si>
  <si>
    <t>Población</t>
  </si>
  <si>
    <t>Ver PT</t>
  </si>
  <si>
    <t xml:space="preserve">Tamaño de Muestra </t>
  </si>
  <si>
    <t xml:space="preserve">Intervalo de Muestreo </t>
  </si>
  <si>
    <t>Inicio Aleatorio</t>
  </si>
  <si>
    <t>Partida #</t>
  </si>
  <si>
    <t>Descripción Cuenta</t>
  </si>
  <si>
    <t>Sub-Total</t>
  </si>
  <si>
    <t>Número de Selecciones</t>
  </si>
  <si>
    <t>Intervalo de Muestreo</t>
  </si>
  <si>
    <t>Resto de Selección</t>
  </si>
  <si>
    <t>COM 202001000046</t>
  </si>
  <si>
    <t>FC 255369 CARRO SEGURO CARSEG</t>
  </si>
  <si>
    <t>COM 202001000194</t>
  </si>
  <si>
    <t>FC 67672 ROAD TRACK ECUADOR SA</t>
  </si>
  <si>
    <t>COM 202002000177</t>
  </si>
  <si>
    <t>FC 85965 AUTOMOTORES Y ANEXOS</t>
  </si>
  <si>
    <t>COM 202002000277</t>
  </si>
  <si>
    <t>FC 9305 ROBERTO FONSECA</t>
  </si>
  <si>
    <t>COM 202002000390</t>
  </si>
  <si>
    <t>FC 313830 TECNIGUAY</t>
  </si>
  <si>
    <t>COM 202002000283</t>
  </si>
  <si>
    <t xml:space="preserve">FC 258959 HUNTER </t>
  </si>
  <si>
    <t>COM 202006000023</t>
  </si>
  <si>
    <t>FC 60 STEFANY CHEVEZ</t>
  </si>
  <si>
    <t>COM 202006000033</t>
  </si>
  <si>
    <t>FC 122768 INDUAUTO S.A.</t>
  </si>
  <si>
    <t>COM 202001000231</t>
  </si>
  <si>
    <t>FC 237869 DIFARE S.A.</t>
  </si>
  <si>
    <t>COM 202001000233</t>
  </si>
  <si>
    <t>FC 152574 DIFARE S.A.</t>
  </si>
  <si>
    <t>COM 202001000234</t>
  </si>
  <si>
    <t>FC 948 ENRIQUE LINDAO</t>
  </si>
  <si>
    <t>COM 202001000238</t>
  </si>
  <si>
    <t>FC 82618 JESSICA RODRIGUEZ</t>
  </si>
  <si>
    <t>COM 202001000239</t>
  </si>
  <si>
    <t>FC 82617 JESSICA RODRIGUEZ</t>
  </si>
  <si>
    <t>COM 202001000140</t>
  </si>
  <si>
    <t>FC 289316 CORP. EL ROSADO S.A.</t>
  </si>
  <si>
    <t>COM 202001000240</t>
  </si>
  <si>
    <t>FC 979 ENRIQUE LINDAO</t>
  </si>
  <si>
    <t>COM 202001000269</t>
  </si>
  <si>
    <t>FC 16179 EQUIFAX</t>
  </si>
  <si>
    <t>COM 202002000378</t>
  </si>
  <si>
    <t>FC 554439 FARMAENLACE CIA. LTDA.</t>
  </si>
  <si>
    <t>COM 202002000067</t>
  </si>
  <si>
    <t>FC 328239 CORP. EL ROSADO S.A.</t>
  </si>
  <si>
    <t>COM 202002000146</t>
  </si>
  <si>
    <t>FC 23923 LAURA ARTEAGA</t>
  </si>
  <si>
    <t>COM 202002000381</t>
  </si>
  <si>
    <t>FC 171962 COMERCIAL KYWI S.A.</t>
  </si>
  <si>
    <t>COM 202002000165</t>
  </si>
  <si>
    <t>FC 200509 JUAN MARCET</t>
  </si>
  <si>
    <t>COM 202002000166</t>
  </si>
  <si>
    <t>FC 479606 COMERCIAL KYWI S.A.</t>
  </si>
  <si>
    <t>COM 202002000163</t>
  </si>
  <si>
    <t>FC 405106 CORP. EL ROSADO S.A.</t>
  </si>
  <si>
    <t>COM 202002000162</t>
  </si>
  <si>
    <t>FC 405107 CORP EL ROSADO S.A.</t>
  </si>
  <si>
    <t>COM 202002000249</t>
  </si>
  <si>
    <t>FC 481410 COMERCIAL KYWI S.A.</t>
  </si>
  <si>
    <t>COM 202002000335</t>
  </si>
  <si>
    <t>FC 127857 COMERCIAL KYWI S.A.</t>
  </si>
  <si>
    <t>COM 202003000013</t>
  </si>
  <si>
    <t>FC 42425 TVENTAS</t>
  </si>
  <si>
    <t>EGR 202005001028</t>
  </si>
  <si>
    <t>PR PAGO TASA RECOLECCION DE BASURA</t>
  </si>
  <si>
    <t>COM 202006000016</t>
  </si>
  <si>
    <t>FC 1127 CONSTRUCTORA MARIDUEÑA</t>
  </si>
  <si>
    <t>COM 202006000015</t>
  </si>
  <si>
    <t>FC 1126 CONSTRUCTORA MARIDUEÑA</t>
  </si>
  <si>
    <t>COM 202006000019</t>
  </si>
  <si>
    <t>FC 35377 HUGO CHACON</t>
  </si>
  <si>
    <t>COM 202006000021</t>
  </si>
  <si>
    <t>FC 4 NAKATACORP SA</t>
  </si>
  <si>
    <t>COM 202006000034</t>
  </si>
  <si>
    <t>FC 13383 CEASTUMA S.A.</t>
  </si>
  <si>
    <t>COM 202007000028</t>
  </si>
  <si>
    <t>FC 6275 CARLOS MUÑOZ</t>
  </si>
  <si>
    <t>COM 202008000025</t>
  </si>
  <si>
    <t>FC 92856 INDUSUR</t>
  </si>
  <si>
    <t>COM 202008000026</t>
  </si>
  <si>
    <t>FC 92758 INDUSUR INDUSTRIAL DEL SUR</t>
  </si>
  <si>
    <t>COM 202008000038</t>
  </si>
  <si>
    <t>FC 320 IMPORTACIONES VILSERVI S.A.</t>
  </si>
  <si>
    <t>ING 202008000078</t>
  </si>
  <si>
    <t xml:space="preserve">PR REEMBOLSO MDC COMPRA MANGUERA </t>
  </si>
  <si>
    <t>COM 202001000006</t>
  </si>
  <si>
    <t>FC 2247 ONDU SOLUCIONES</t>
  </si>
  <si>
    <t>COM 202001000115</t>
  </si>
  <si>
    <t xml:space="preserve">FC 2299 ONDU SOLUCIONES </t>
  </si>
  <si>
    <t>COM 202001000120</t>
  </si>
  <si>
    <t>FC 2310 ONDU SOLUCIONES</t>
  </si>
  <si>
    <t>COM 202002000047</t>
  </si>
  <si>
    <t>FC 2465 ONDO SULUCIONES TECNOLOGICAS S.A.</t>
  </si>
  <si>
    <t>COM 202003000042</t>
  </si>
  <si>
    <t>FC 2602 ONDU SOLUCIONES</t>
  </si>
  <si>
    <t>COM 202004000009</t>
  </si>
  <si>
    <t>FC 2740 ONDU SOLUCIONES TECNOLOGICAS S.A.</t>
  </si>
  <si>
    <t>COM 202007000022</t>
  </si>
  <si>
    <t>PAGO WETRANSFER MEMBRESIA ANUAL</t>
  </si>
  <si>
    <t>COM 202005000021</t>
  </si>
  <si>
    <t>FC 2857 ONDU SOLUCIONES</t>
  </si>
  <si>
    <t>COM 202006000001</t>
  </si>
  <si>
    <t>FC 3011 ONDU SOLUCIONES</t>
  </si>
  <si>
    <t>COM 202007000013</t>
  </si>
  <si>
    <t>FC 3191 ONDU SOLUCIONES</t>
  </si>
  <si>
    <t>COM 202007000023</t>
  </si>
  <si>
    <t>FC 70704 KITTON S.A. COMPRA REGULADORES DE VOLTAJE OFICINA</t>
  </si>
  <si>
    <t>COM 202008000002</t>
  </si>
  <si>
    <t>FC 3408 ONDU SOLUCIONES</t>
  </si>
  <si>
    <t>COM 202008000003</t>
  </si>
  <si>
    <t>FC 3460 ONDU SOLUCIONES TECNOLOGICAS S.A.</t>
  </si>
  <si>
    <t>COM 202008000024</t>
  </si>
  <si>
    <t>FC 3525 ONDU SOLUCIONES</t>
  </si>
  <si>
    <t>COM 202001000270</t>
  </si>
  <si>
    <t>FC 5506 LUZ CEDENO</t>
  </si>
  <si>
    <t>COM 202002000131</t>
  </si>
  <si>
    <t>FC 6314 LUZ CEDENO</t>
  </si>
  <si>
    <t>COM 202002000130</t>
  </si>
  <si>
    <t>FC 6313 LUZ CEDENO</t>
  </si>
  <si>
    <t>COM 202003000076</t>
  </si>
  <si>
    <t>FC 7296 LUZ CEDENO</t>
  </si>
  <si>
    <t>COM 202005000043</t>
  </si>
  <si>
    <t>FC 532953 JUAN MARCET CIA. LTDA.</t>
  </si>
  <si>
    <t>COM 202005000035</t>
  </si>
  <si>
    <t xml:space="preserve">FC 2957 ONDU SOLUCIONES TECNOLOGICAS </t>
  </si>
  <si>
    <t>COM 202006000043</t>
  </si>
  <si>
    <t>FC 9643 LUS CEDENO</t>
  </si>
  <si>
    <t>COM 202007000032</t>
  </si>
  <si>
    <t>FC 35923 LUZ CEDEÑO</t>
  </si>
  <si>
    <t>COM 202007000045</t>
  </si>
  <si>
    <t>FC 36175 LUZ CEDEÑO</t>
  </si>
  <si>
    <t>COM 202008000058</t>
  </si>
  <si>
    <t>FC 368019 TODO EN PAPELERIA</t>
  </si>
  <si>
    <t>COM 202008000083</t>
  </si>
  <si>
    <t>FC 37160 LUZ CEDENO</t>
  </si>
  <si>
    <t>COM 202006000011</t>
  </si>
  <si>
    <t>FC 35324 HUGO CHACON</t>
  </si>
  <si>
    <t>COM 202007000021</t>
  </si>
  <si>
    <t>FC 35814 HUGO CHACON</t>
  </si>
  <si>
    <t>EGR 202001000725</t>
  </si>
  <si>
    <t>PAGO TASA MATRICULACION VEHICULOS</t>
  </si>
  <si>
    <t>COM 202001000230</t>
  </si>
  <si>
    <t>FC 299045 GAITALIN S.A.</t>
  </si>
  <si>
    <t>COM 202001000236</t>
  </si>
  <si>
    <t>FC 305859 GAITALIN S.A.</t>
  </si>
  <si>
    <t>COM 202002000284</t>
  </si>
  <si>
    <t>FC 298591 GAITALIN S.A.</t>
  </si>
  <si>
    <t>COM 202003000102</t>
  </si>
  <si>
    <t>FC 333630 GAITALIN S.A.</t>
  </si>
  <si>
    <t>COM 202003000101</t>
  </si>
  <si>
    <t>FC 339756 GAITALIN S.A.</t>
  </si>
  <si>
    <t>COM 202007000029</t>
  </si>
  <si>
    <t>FC 632976 ATIMASA S.A.</t>
  </si>
  <si>
    <t>COM 202007000027</t>
  </si>
  <si>
    <t>FC 5732883 ATIMASA S.A. COMBUSTIBLE NISSAN</t>
  </si>
  <si>
    <t>COM 202007000024</t>
  </si>
  <si>
    <t>FC 683213 ATIMASA S.A. GASOLINA VAN N300</t>
  </si>
  <si>
    <t>COM 202007000050</t>
  </si>
  <si>
    <t>FC 620681 PRODUCTOS DEL PETROLEO</t>
  </si>
  <si>
    <t>COM 202008000035</t>
  </si>
  <si>
    <t>FC 795754 ATIMASA S.A.</t>
  </si>
  <si>
    <t>EGR 202002000176</t>
  </si>
  <si>
    <t>PAGO BENEMERITO CUERPO DE BOMBEROS</t>
  </si>
  <si>
    <t>EGR 202005000852</t>
  </si>
  <si>
    <t>PAGO 1.5 X MIL CEP 495252 AÑO 2019</t>
  </si>
  <si>
    <t>COM 202001000004</t>
  </si>
  <si>
    <t>FC 12360311 MEGADATOS S.A.</t>
  </si>
  <si>
    <t>COM 202002000008</t>
  </si>
  <si>
    <t>FC 12726656 MEGADATOS S.A.</t>
  </si>
  <si>
    <t>COM 202003000006</t>
  </si>
  <si>
    <t>FC 13104854 MEGADATOS S.A.</t>
  </si>
  <si>
    <t>COM 202004000001</t>
  </si>
  <si>
    <t>FC 13489775 MEGADATOS S.A.</t>
  </si>
  <si>
    <t>COM 202005000003</t>
  </si>
  <si>
    <t>FC 13893756 MEGADATOS S.A.</t>
  </si>
  <si>
    <t>COM 202006000002</t>
  </si>
  <si>
    <t>FC 14313874 MEGADATOS S.A.</t>
  </si>
  <si>
    <t>COM 202007000008</t>
  </si>
  <si>
    <t>FC 14754404 MEGADATOS S.A.</t>
  </si>
  <si>
    <t>COM 202008000004</t>
  </si>
  <si>
    <t>FC 15217390 MEGADATOS S.A.</t>
  </si>
  <si>
    <t>COM 202008000093</t>
  </si>
  <si>
    <t>FC 428711 MEGADATOS S.A.</t>
  </si>
  <si>
    <t>EGR 202001000095</t>
  </si>
  <si>
    <t>PAGO PLANILLA DE LUZ ENERO 2020</t>
  </si>
  <si>
    <t>EGR 202003000800</t>
  </si>
  <si>
    <t>PAGO ENERGIA ELECTRICA MARZO</t>
  </si>
  <si>
    <t>EGR 202004000782</t>
  </si>
  <si>
    <t>PAGO PLANILLAS DE LUZ</t>
  </si>
  <si>
    <t>EGR 202005000956</t>
  </si>
  <si>
    <t xml:space="preserve">PAGO LUZ ELECTRICA </t>
  </si>
  <si>
    <t>EGR 202006000876</t>
  </si>
  <si>
    <t>PAGO CNEL</t>
  </si>
  <si>
    <t>EGR 202006000877</t>
  </si>
  <si>
    <t>EGR 202007000936</t>
  </si>
  <si>
    <t>PAGO PLANILLA DE LUZ OFICINA HIGUERAS Y ACACIAS</t>
  </si>
  <si>
    <t>EGR 202007000969</t>
  </si>
  <si>
    <t>PAGO PLANILLAS DE ENERGIA ELECTRICA JULIO</t>
  </si>
  <si>
    <t>COM 202001000043</t>
  </si>
  <si>
    <t>FC 139025005 CNT</t>
  </si>
  <si>
    <t>COM 202001000045</t>
  </si>
  <si>
    <t>FC 139025007 CNT</t>
  </si>
  <si>
    <t>COM 202002000043</t>
  </si>
  <si>
    <t>FC 141164469 CNT</t>
  </si>
  <si>
    <t>COM 202002000044</t>
  </si>
  <si>
    <t>FC 141164470 CNT</t>
  </si>
  <si>
    <t>COM 202002000045</t>
  </si>
  <si>
    <t>FC 141164471 CNT</t>
  </si>
  <si>
    <t>COM 202003000045</t>
  </si>
  <si>
    <t>FC 143173501 CNT</t>
  </si>
  <si>
    <t>COM 202003000046</t>
  </si>
  <si>
    <t>FC 143173503 CNT</t>
  </si>
  <si>
    <t>COM 202003000044</t>
  </si>
  <si>
    <t>COM 202004000011</t>
  </si>
  <si>
    <t>FC 145684671 CNT</t>
  </si>
  <si>
    <t>COM 202004000012</t>
  </si>
  <si>
    <t xml:space="preserve">FC 145684672 CNT </t>
  </si>
  <si>
    <t>COM 202004000013</t>
  </si>
  <si>
    <t>FC 14584670 CNT</t>
  </si>
  <si>
    <t>COM 202005000018</t>
  </si>
  <si>
    <t>FC 147387338 CNT</t>
  </si>
  <si>
    <t>COM 202005000019</t>
  </si>
  <si>
    <t>FC 147387337 CNT</t>
  </si>
  <si>
    <t>COM 202005000020</t>
  </si>
  <si>
    <t>FC 147387339 CNT</t>
  </si>
  <si>
    <t>COM 202006000012</t>
  </si>
  <si>
    <t>FC 149870988 CNT</t>
  </si>
  <si>
    <t>COM 202006000013</t>
  </si>
  <si>
    <t>FC 149870989 CNT</t>
  </si>
  <si>
    <t>COM 202006000014</t>
  </si>
  <si>
    <t>FC 149870990 CNT</t>
  </si>
  <si>
    <t>COM 202007000010</t>
  </si>
  <si>
    <t>FC 152002022 CNT</t>
  </si>
  <si>
    <t>COM 202007000011</t>
  </si>
  <si>
    <t>FC 152002023 CNT</t>
  </si>
  <si>
    <t>COM 202007000012</t>
  </si>
  <si>
    <t>FC 152002024 CNT</t>
  </si>
  <si>
    <t>COM 202008000028</t>
  </si>
  <si>
    <t>FC 153959953 CNT</t>
  </si>
  <si>
    <t>COM 202008000029</t>
  </si>
  <si>
    <t>FC 153959955 CNT</t>
  </si>
  <si>
    <t>COM 202008000030</t>
  </si>
  <si>
    <t>FC 153959954 CNT</t>
  </si>
  <si>
    <t>COM 202001000044</t>
  </si>
  <si>
    <t>FC 139025006 CNT</t>
  </si>
  <si>
    <t>COM 202001000083</t>
  </si>
  <si>
    <t>FC 62769575 OTECEL S.A.</t>
  </si>
  <si>
    <t>COM 202002000046</t>
  </si>
  <si>
    <t>FC 63661450 OTECEL S.A.</t>
  </si>
  <si>
    <t>COM 202003000043</t>
  </si>
  <si>
    <t>FC 64424808 OTECEL S.A.</t>
  </si>
  <si>
    <t>COM 202004000014</t>
  </si>
  <si>
    <t>FC 65192183 OTECEL S.A.</t>
  </si>
  <si>
    <t>COM 202005000022</t>
  </si>
  <si>
    <t>FC 66009096 OTECEL S.A.</t>
  </si>
  <si>
    <t>COM 202006000047</t>
  </si>
  <si>
    <t>NOTA DE CREDITO 52762 APLICA FC 66769817</t>
  </si>
  <si>
    <t>COM 202007000015</t>
  </si>
  <si>
    <t>FC 67559025 OTECEL S.A.</t>
  </si>
  <si>
    <t>COM 202008000034</t>
  </si>
  <si>
    <t>FC 68317111 OTECEL S.A.</t>
  </si>
  <si>
    <t>EGR 202001000738</t>
  </si>
  <si>
    <t>PAGO PLANILLA DE AGUA</t>
  </si>
  <si>
    <t>EGR 202001000120</t>
  </si>
  <si>
    <t>PAGO AGUA POTABLE</t>
  </si>
  <si>
    <t>EGR 202002000304</t>
  </si>
  <si>
    <t>EGR 202002000799</t>
  </si>
  <si>
    <t>BANCO BOLIVARIANO</t>
  </si>
  <si>
    <t>EGR 202003000802</t>
  </si>
  <si>
    <t>AGUA POTABLE</t>
  </si>
  <si>
    <t>EGR 202004000957</t>
  </si>
  <si>
    <t>EGR 202004000958</t>
  </si>
  <si>
    <t xml:space="preserve">PAGO AGUA POTABLE </t>
  </si>
  <si>
    <t>EGR 202005000959</t>
  </si>
  <si>
    <t>EGR 202006000888</t>
  </si>
  <si>
    <t>PAGO AGUA</t>
  </si>
  <si>
    <t>EGR 202006000960</t>
  </si>
  <si>
    <t>ASI 202007000004</t>
  </si>
  <si>
    <t>PR GASTOS AGUA POTABLE JULIO YA PAGADO SG FC 31452605 PATRICIA PEREZ Y 31452870 CARLOS CASAL</t>
  </si>
  <si>
    <t>ASI 202008000001</t>
  </si>
  <si>
    <t>PR GASTOS AGUA POTABLE AGOSTO PAGADO SG FC 32013458 CARLOS CASAL Y FC 32007718 PATRICIA PEREZ</t>
  </si>
  <si>
    <t>COM 202001000007</t>
  </si>
  <si>
    <t>FC 87085 INDUSUR INDUSTRIAL DEL SUR</t>
  </si>
  <si>
    <t>COM 202002000048</t>
  </si>
  <si>
    <t>FC 88101 INDUSUR INDUSTRIAL DEL SUR S.A.</t>
  </si>
  <si>
    <t>COM 202003000095</t>
  </si>
  <si>
    <t>FC 89132 INDUSUR</t>
  </si>
  <si>
    <t>COM 202004000010</t>
  </si>
  <si>
    <t>FC 89677 INDUSUR INDUSTRIAL DEL SUR S.A.</t>
  </si>
  <si>
    <t>COM 202005000017</t>
  </si>
  <si>
    <t>FC 90396 NDUSUR</t>
  </si>
  <si>
    <t>COM 202006000010</t>
  </si>
  <si>
    <t>FC 91039 INDUSUR INDISTRIAL DEL SUR</t>
  </si>
  <si>
    <t>COM 202006000042</t>
  </si>
  <si>
    <t>FC 91590 INDUSUR INDUSTRIAL DEL SUR S.A.</t>
  </si>
  <si>
    <t>COM 202007000014</t>
  </si>
  <si>
    <t>FC 92227 INDUSUR</t>
  </si>
  <si>
    <t>COM 202008000027</t>
  </si>
  <si>
    <t xml:space="preserve">FC 93036 INDUSUR </t>
  </si>
  <si>
    <t>COM 202001000013</t>
  </si>
  <si>
    <t>FC 21713 MARIA RISCO</t>
  </si>
  <si>
    <t>COM 202004000018</t>
  </si>
  <si>
    <t>FC 139 ERIKA MORA</t>
  </si>
  <si>
    <t>COM 202005000004</t>
  </si>
  <si>
    <t>FC 1203 LINA NEHME</t>
  </si>
  <si>
    <t>COM 202006000031</t>
  </si>
  <si>
    <t>FC 627570 ATIMASA S.A.</t>
  </si>
  <si>
    <t>COM 202006000035</t>
  </si>
  <si>
    <t>FC 463 LUIS HERRERA</t>
  </si>
  <si>
    <t>COM 202006000025</t>
  </si>
  <si>
    <t>FC 420217 CORP EL ROSADO S.A.</t>
  </si>
  <si>
    <t>COM 202006000027</t>
  </si>
  <si>
    <t>FC 7566 COMISARIATO</t>
  </si>
  <si>
    <t>COM 202006000028</t>
  </si>
  <si>
    <t>FC 2563 CORP EL ROSADO S.A</t>
  </si>
  <si>
    <t>COM 202006000029</t>
  </si>
  <si>
    <t>FC 46591 CORP. EL ROSADO S.A.</t>
  </si>
  <si>
    <t>COM 202006000030</t>
  </si>
  <si>
    <t>FC 385115 CORP. EL ROSADO S.A.</t>
  </si>
  <si>
    <t>COM 202006000032</t>
  </si>
  <si>
    <t>FC 116600 CORP FAVORITA C.A</t>
  </si>
  <si>
    <t>COM 202006000036</t>
  </si>
  <si>
    <t>FC 472 LUIS HERRERA</t>
  </si>
  <si>
    <t>COM 202006000038</t>
  </si>
  <si>
    <t>FC 4904 LAURA CHRISTIANSEN</t>
  </si>
  <si>
    <t>COM 202007000016</t>
  </si>
  <si>
    <t>FC 3 PIXTRADING</t>
  </si>
  <si>
    <t>COM 202007000025</t>
  </si>
  <si>
    <t>FC 673938 KIWI S.A. BOMBA DE FUMIGAR</t>
  </si>
  <si>
    <t>COM 202007000026</t>
  </si>
  <si>
    <t>FC 15098 LA CASAL DEL ESPARADRAPO COMPRA ALCOHOL</t>
  </si>
  <si>
    <t>COM 202008000051</t>
  </si>
  <si>
    <t>FC 201322 CORP FAVORITA C.A.</t>
  </si>
  <si>
    <t>COM 202007000030</t>
  </si>
  <si>
    <t>FC 86682 JESSICA RODRIGUEZ</t>
  </si>
  <si>
    <t>COM 202007000031</t>
  </si>
  <si>
    <t>FC 86683 JESSICA RODRIGUEZ</t>
  </si>
  <si>
    <t>COM 202001000089</t>
  </si>
  <si>
    <t>FC 232 GEANELLA LOAYZA</t>
  </si>
  <si>
    <t>COM 202001000113</t>
  </si>
  <si>
    <t>FC 151784 D MATILDE S.A.</t>
  </si>
  <si>
    <t>COM 202001000129</t>
  </si>
  <si>
    <t>FC 233 GEANELLA LOAYZA TELLO</t>
  </si>
  <si>
    <t>COM 202001000257</t>
  </si>
  <si>
    <t>FC 6707 IMAICELA</t>
  </si>
  <si>
    <t>COM 202001000149</t>
  </si>
  <si>
    <t>FC 237 GEANELLA LOAYZA</t>
  </si>
  <si>
    <t>COM 202001000263</t>
  </si>
  <si>
    <t>FC 239 GEANELLA LOAYZA</t>
  </si>
  <si>
    <t>COM 202001000193</t>
  </si>
  <si>
    <t>FC 243 GEANELLA LOAYZA</t>
  </si>
  <si>
    <t>COM 202001000207</t>
  </si>
  <si>
    <t>FC 48602 CARNES Y CARNES</t>
  </si>
  <si>
    <t>COM 202001000213</t>
  </si>
  <si>
    <t>FC 16262 HAPPYSERVI S.A.</t>
  </si>
  <si>
    <t>COM 202002000040</t>
  </si>
  <si>
    <t>NOTA DE VENTA # 182 MIRNA ESPINOZA</t>
  </si>
  <si>
    <t>COM 202002000051</t>
  </si>
  <si>
    <t>FC 76398 BETHI SANCHEZ</t>
  </si>
  <si>
    <t>COM 202002000132</t>
  </si>
  <si>
    <t>FC 249 GEANELLA LOAYZA</t>
  </si>
  <si>
    <t>COM 202002000228</t>
  </si>
  <si>
    <t>FC 250 GEANELLA LOAYZA</t>
  </si>
  <si>
    <t>COM 202002000285</t>
  </si>
  <si>
    <t>FC 8269 CORTOMKA S.A.</t>
  </si>
  <si>
    <t>COM 202002000278</t>
  </si>
  <si>
    <t>FC 251 GEANELLA LOAYZA</t>
  </si>
  <si>
    <t>COM 202003000117</t>
  </si>
  <si>
    <t>VALE DE CAJA GABRIELA SELLAN</t>
  </si>
  <si>
    <t>COM 202003000010</t>
  </si>
  <si>
    <t>FC 254 GEANELLA LOAYZA</t>
  </si>
  <si>
    <t>COM 202003000077</t>
  </si>
  <si>
    <t>FC 257 GEANELLA LOAYZA</t>
  </si>
  <si>
    <t>COM 202006000020</t>
  </si>
  <si>
    <t>FC 285 GEANELLA LOAYZA</t>
  </si>
  <si>
    <t>COM 202007000048</t>
  </si>
  <si>
    <t>FC 8015 PAOLA MOREIRA</t>
  </si>
  <si>
    <t>COM 202007000051</t>
  </si>
  <si>
    <t>FC 379586 PASTELES Y CIA</t>
  </si>
  <si>
    <t>EGR 202001000016</t>
  </si>
  <si>
    <t>MOVILIZACION</t>
  </si>
  <si>
    <t>COM 202001000108</t>
  </si>
  <si>
    <t>FC 81716 TERMINAL DE CARGAS</t>
  </si>
  <si>
    <t>COM 202001000123</t>
  </si>
  <si>
    <t>FC 2641 ROLCARGO EXPRESS S.A.</t>
  </si>
  <si>
    <t>COM 202001000124</t>
  </si>
  <si>
    <t xml:space="preserve">PAGO GASTOS ORIGEN SG LIQ GASTOS </t>
  </si>
  <si>
    <t>ASI 202001000005</t>
  </si>
  <si>
    <t>PR RECLASIF. FC 2641 234 ROL CARGO EXPRESS ALMACENAJE Y TRAMITES ADUANA</t>
  </si>
  <si>
    <t>ASI 202001000006</t>
  </si>
  <si>
    <t>PR RECLASIF.  FC 81716 TERMINAL DE CARGAS DEL ECUADOR</t>
  </si>
  <si>
    <t>COM 202001000279</t>
  </si>
  <si>
    <t>FC 730623 INTERMONT S.A.</t>
  </si>
  <si>
    <t>COM 202001000264</t>
  </si>
  <si>
    <t>FC 425310 NELLY CHALEN</t>
  </si>
  <si>
    <t>COM 202001000268</t>
  </si>
  <si>
    <t>FC 723420 ATIMASA S.A.</t>
  </si>
  <si>
    <t>COM 202001000290</t>
  </si>
  <si>
    <t>VALE DE CAJA ENRIQUE TANDAZO</t>
  </si>
  <si>
    <t>COM 202002000068</t>
  </si>
  <si>
    <t>FC 736781 INTERMONT S.A.</t>
  </si>
  <si>
    <t>EGR 202002000220</t>
  </si>
  <si>
    <t>COM 202002000322</t>
  </si>
  <si>
    <t>VALE DE CAJA 612 SARA ESCOBAR</t>
  </si>
  <si>
    <t>COM 202002000311</t>
  </si>
  <si>
    <t>VALE DE CAJA 606 MIGUEL NOBOA</t>
  </si>
  <si>
    <t>EGR 202002000296</t>
  </si>
  <si>
    <t xml:space="preserve">PAGO MOVILIZACION </t>
  </si>
  <si>
    <t>COM 202002000286</t>
  </si>
  <si>
    <t xml:space="preserve">FC 170933 DISTRIAZUL </t>
  </si>
  <si>
    <t>COM 202002000374</t>
  </si>
  <si>
    <t>FC 216407 GASOVIP S.A.</t>
  </si>
  <si>
    <t>COM 202002000346</t>
  </si>
  <si>
    <t>FC 128322 AIDA CORRALES</t>
  </si>
  <si>
    <t>COM 202003000015</t>
  </si>
  <si>
    <t>FC 287196 EDISON SOSA</t>
  </si>
  <si>
    <t>COM 202003000118</t>
  </si>
  <si>
    <t>FC 1042 JENNY ALVEAR</t>
  </si>
  <si>
    <t>EGR 202003000688</t>
  </si>
  <si>
    <t>PAGO MOVILIZACION RUFO VIEJO</t>
  </si>
  <si>
    <t>EGR 202003000689</t>
  </si>
  <si>
    <t>MOVILIZACION SARA ESCOBAR</t>
  </si>
  <si>
    <t>COM 202006000006</t>
  </si>
  <si>
    <t>FC 1319 JAIME ALVAREZ</t>
  </si>
  <si>
    <t>COM 202006000026</t>
  </si>
  <si>
    <t>FC 15307 ATIMASA S.A.</t>
  </si>
  <si>
    <t>COM 202008000019</t>
  </si>
  <si>
    <t>FC 1350 JAIME ALVAREZ</t>
  </si>
  <si>
    <t>NO USAR ESTA LÍNEA</t>
  </si>
  <si>
    <t>Fin de partidas</t>
  </si>
  <si>
    <t>Total Población:</t>
  </si>
  <si>
    <t># de Selecciones:</t>
  </si>
  <si>
    <t>MMA</t>
  </si>
  <si>
    <t>Calculo de Tamano Muestra</t>
  </si>
  <si>
    <t>Intervalo de Muestra * # de Selecciones</t>
  </si>
  <si>
    <t>Materialidad</t>
  </si>
  <si>
    <t>Resto de la Selección</t>
  </si>
  <si>
    <t>Tamano de Muestra</t>
  </si>
  <si>
    <t>Población Por Detalle</t>
  </si>
  <si>
    <t>Diferencia</t>
  </si>
  <si>
    <t>ASIENTO</t>
  </si>
  <si>
    <t>FECHA</t>
  </si>
  <si>
    <t>DESCRIPCION</t>
  </si>
  <si>
    <t>DEBE</t>
  </si>
  <si>
    <t>5.2.1.2.13</t>
  </si>
  <si>
    <t>Mantenimiento de Vehículos</t>
  </si>
  <si>
    <t>SALDO ANTERIOR</t>
  </si>
  <si>
    <t>07/01/2020</t>
  </si>
  <si>
    <t>31/01/2020</t>
  </si>
  <si>
    <t>17/02/2020</t>
  </si>
  <si>
    <t>18/02/2020</t>
  </si>
  <si>
    <t>27/02/2020</t>
  </si>
  <si>
    <t>28/02/2020</t>
  </si>
  <si>
    <t>15/06/2020</t>
  </si>
  <si>
    <t>17/06/2020</t>
  </si>
  <si>
    <t>5.2.1.2.15</t>
  </si>
  <si>
    <t>Mantenimiento de Instalaciones</t>
  </si>
  <si>
    <t>06/01/2020</t>
  </si>
  <si>
    <t>09/01/2020</t>
  </si>
  <si>
    <t>13/01/2020</t>
  </si>
  <si>
    <t>15/01/2020</t>
  </si>
  <si>
    <t>30/01/2020</t>
  </si>
  <si>
    <t>03/02/2020</t>
  </si>
  <si>
    <t>04/02/2020</t>
  </si>
  <si>
    <t>05/02/2020</t>
  </si>
  <si>
    <t>07/02/2020</t>
  </si>
  <si>
    <t>10/02/2020</t>
  </si>
  <si>
    <t>13/02/2020</t>
  </si>
  <si>
    <t>19/02/2020</t>
  </si>
  <si>
    <t>02/03/2020</t>
  </si>
  <si>
    <t>14/05/2020</t>
  </si>
  <si>
    <t>02/06/2020</t>
  </si>
  <si>
    <t>11/06/2020</t>
  </si>
  <si>
    <t>18/06/2020</t>
  </si>
  <si>
    <t>22/07/2020</t>
  </si>
  <si>
    <t>07/08/2020</t>
  </si>
  <si>
    <t>11/08/2020</t>
  </si>
  <si>
    <t>12/08/2020</t>
  </si>
  <si>
    <t>5.2.1.2.16</t>
  </si>
  <si>
    <t>Mantenimiento de Equipos</t>
  </si>
  <si>
    <t>02/01/2020</t>
  </si>
  <si>
    <t>14/01/2020</t>
  </si>
  <si>
    <t>06/02/2020</t>
  </si>
  <si>
    <t>01/04/2020</t>
  </si>
  <si>
    <t>04/05/2020</t>
  </si>
  <si>
    <t>01/06/2020</t>
  </si>
  <si>
    <t>01/07/2020</t>
  </si>
  <si>
    <t>17/07/2020</t>
  </si>
  <si>
    <t>01/08/2020</t>
  </si>
  <si>
    <t>03/08/2020</t>
  </si>
  <si>
    <t>5.2.1.2.17</t>
  </si>
  <si>
    <t xml:space="preserve">Utiles de Oficina </t>
  </si>
  <si>
    <t>14/02/2020</t>
  </si>
  <si>
    <t>11/03/2020</t>
  </si>
  <si>
    <t>07/05/2020</t>
  </si>
  <si>
    <t>21/05/2020</t>
  </si>
  <si>
    <t>16/06/2020</t>
  </si>
  <si>
    <t>28/07/2020</t>
  </si>
  <si>
    <t>18/08/2020</t>
  </si>
  <si>
    <t>28/08/2020</t>
  </si>
  <si>
    <t>5.2.1.2.18</t>
  </si>
  <si>
    <t>Formularios e Impresos</t>
  </si>
  <si>
    <t>05/06/2020</t>
  </si>
  <si>
    <t>13/07/2020</t>
  </si>
  <si>
    <t>5.2.1.2.14</t>
  </si>
  <si>
    <t>Matrícula de Vehículos</t>
  </si>
  <si>
    <t>22/01/2020</t>
  </si>
  <si>
    <t>5.2.1.2.19</t>
  </si>
  <si>
    <t>Combustibles</t>
  </si>
  <si>
    <t>04/01/2020</t>
  </si>
  <si>
    <t>10/01/2020</t>
  </si>
  <si>
    <t>25/02/2020</t>
  </si>
  <si>
    <t>03/03/2020</t>
  </si>
  <si>
    <t>15/03/2020</t>
  </si>
  <si>
    <t>09/07/2020</t>
  </si>
  <si>
    <t>15/07/2020</t>
  </si>
  <si>
    <t>30/07/2020</t>
  </si>
  <si>
    <t>5.2.1.2.25</t>
  </si>
  <si>
    <t>Contribución Bomberos</t>
  </si>
  <si>
    <t>5.2.1.2.26</t>
  </si>
  <si>
    <t>Contribución Municipio 1.5x1000</t>
  </si>
  <si>
    <t>22/05/2020</t>
  </si>
  <si>
    <t>5.2.1.2.27</t>
  </si>
  <si>
    <t>Internet</t>
  </si>
  <si>
    <t>01/01/2020</t>
  </si>
  <si>
    <t>01/02/2020</t>
  </si>
  <si>
    <t>01/03/2020</t>
  </si>
  <si>
    <t>01/05/2020</t>
  </si>
  <si>
    <t>5.2.1.2.28</t>
  </si>
  <si>
    <t>Energía Eléctrica</t>
  </si>
  <si>
    <t>09/04/2020</t>
  </si>
  <si>
    <t>13/05/2020</t>
  </si>
  <si>
    <t>10/06/2020</t>
  </si>
  <si>
    <t>08/07/2020</t>
  </si>
  <si>
    <t>5.2.1.2.29</t>
  </si>
  <si>
    <t>Teléfono Convencional</t>
  </si>
  <si>
    <t>03/01/2020</t>
  </si>
  <si>
    <t>03/04/2020</t>
  </si>
  <si>
    <t>03/05/2020</t>
  </si>
  <si>
    <t>03/06/2020</t>
  </si>
  <si>
    <t>03/07/2020</t>
  </si>
  <si>
    <t>5.2.1.2.30</t>
  </si>
  <si>
    <t>Telefonía Celular</t>
  </si>
  <si>
    <t>08/01/2020</t>
  </si>
  <si>
    <t>08/02/2020</t>
  </si>
  <si>
    <t>08/03/2020</t>
  </si>
  <si>
    <t>08/04/2020</t>
  </si>
  <si>
    <t>08/05/2020</t>
  </si>
  <si>
    <t>08/06/2020</t>
  </si>
  <si>
    <t>19/06/2020</t>
  </si>
  <si>
    <t>08/08/2020</t>
  </si>
  <si>
    <t>5.2.1.2.31</t>
  </si>
  <si>
    <t>Agua Potable</t>
  </si>
  <si>
    <t>23/01/2020</t>
  </si>
  <si>
    <t>12/02/2020</t>
  </si>
  <si>
    <t>29/02/2020</t>
  </si>
  <si>
    <t>13/03/2020</t>
  </si>
  <si>
    <t>22/04/2020</t>
  </si>
  <si>
    <t>12/06/2020</t>
  </si>
  <si>
    <t>10/07/2020</t>
  </si>
  <si>
    <t>5.2.1.2.34</t>
  </si>
  <si>
    <t>Seguridad</t>
  </si>
  <si>
    <t>05/03/2020</t>
  </si>
  <si>
    <t>26/06/2020</t>
  </si>
  <si>
    <t>07/07/2020</t>
  </si>
  <si>
    <t>5.2.1.2.43</t>
  </si>
  <si>
    <t>Aseo y Limpieza</t>
  </si>
  <si>
    <t>30/04/2020</t>
  </si>
  <si>
    <t>09/06/2020</t>
  </si>
  <si>
    <t>20/06/2020</t>
  </si>
  <si>
    <t>13/08/2020</t>
  </si>
  <si>
    <t>5.2.1.2.50</t>
  </si>
  <si>
    <t>Honorarios Notarios</t>
  </si>
  <si>
    <t>23/07/2020</t>
  </si>
  <si>
    <t>5.2.1.2.7</t>
  </si>
  <si>
    <t>Lunch, Refrigerio</t>
  </si>
  <si>
    <t>16/01/2020</t>
  </si>
  <si>
    <t>19/01/2020</t>
  </si>
  <si>
    <t>24/01/2020</t>
  </si>
  <si>
    <t>20/02/2020</t>
  </si>
  <si>
    <t>21/02/2020</t>
  </si>
  <si>
    <t>12/03/2020</t>
  </si>
  <si>
    <t>5.2.1.2.8</t>
  </si>
  <si>
    <t>Movilización</t>
  </si>
  <si>
    <t>26/01/2020</t>
  </si>
  <si>
    <t>09/02/2020</t>
  </si>
  <si>
    <t>11/02/2020</t>
  </si>
  <si>
    <t>22/02/2020</t>
  </si>
  <si>
    <t>10/03/2020</t>
  </si>
  <si>
    <t>06/08/2020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</si>
</sst>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#,##0_);\(#,##0\)"/>
    <numFmt numFmtId="165" formatCode="_(* #,##0_);_(* \(#,##0\);_(* \-??_);_(@_)"/>
    <numFmt numFmtId="166" formatCode="#,##0.00_);\(#,##0.00\)"/>
    <numFmt numFmtId="167" formatCode="dd/mm/yy"/>
    <numFmt numFmtId="168" formatCode="_(* #,##0_);_(* \(#,##0\);_(* \-_);_(@_)"/>
    <numFmt numFmtId="169" formatCode="_(* #,##0.00_);_(* \(#,##0.00\);_(* \-??_);_(@_)"/>
  </numFmts>
  <fonts count="29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sz val="8"/>
      <color rgb="FF000000"/>
      <name val="Arial"/>
      <family val="2"/>
      <charset val="1"/>
    </font>
    <font>
      <b/>
      <sz val="8"/>
      <color rgb="FF000000"/>
      <name val="Arial"/>
      <family val="2"/>
      <charset val="1"/>
    </font>
    <font>
      <sz val="8"/>
      <color rgb="FFA6A6A6"/>
      <name val="Arial"/>
      <family val="2"/>
      <charset val="1"/>
    </font>
    <font>
      <i/>
      <sz val="8"/>
      <color rgb="FFA6A6A6"/>
      <name val="Arial"/>
      <family val="2"/>
      <charset val="1"/>
    </font>
    <font>
      <sz val="8"/>
      <color rgb="FFFF0000"/>
      <name val="Arial"/>
      <family val="2"/>
      <charset val="1"/>
    </font>
    <font>
      <i/>
      <sz val="8"/>
      <color rgb="FF000000"/>
      <name val="Arial"/>
      <family val="2"/>
      <charset val="1"/>
    </font>
    <font>
      <sz val="8"/>
      <color rgb="FF0000FF"/>
      <name val="Arial"/>
      <family val="2"/>
      <charset val="1"/>
    </font>
    <font>
      <b/>
      <sz val="8"/>
      <color rgb="FF0000FF"/>
      <name val="Arial"/>
      <family val="2"/>
      <charset val="1"/>
    </font>
    <font>
      <b/>
      <sz val="8"/>
      <color rgb="FFFFFFFF"/>
      <name val="Arial"/>
      <family val="2"/>
      <charset val="1"/>
    </font>
    <font>
      <b/>
      <sz val="11"/>
      <color rgb="FF000000"/>
      <name val="Calibri"/>
      <family val="2"/>
      <charset val="1"/>
    </font>
    <font>
      <sz val="10"/>
      <color rgb="FF000000"/>
      <name val="Century Gothic"/>
      <family val="2"/>
      <charset val="1"/>
    </font>
    <font>
      <sz val="10"/>
      <name val="Times New Roman"/>
      <family val="1"/>
      <charset val="1"/>
    </font>
    <font>
      <b/>
      <u/>
      <sz val="16"/>
      <name val="Arial"/>
      <family val="2"/>
      <charset val="1"/>
    </font>
    <font>
      <sz val="11"/>
      <name val="Arial"/>
      <family val="2"/>
      <charset val="1"/>
    </font>
    <font>
      <b/>
      <sz val="10"/>
      <color rgb="FF4472C4"/>
      <name val="Arial"/>
      <family val="2"/>
      <charset val="1"/>
    </font>
    <font>
      <b/>
      <sz val="10"/>
      <name val="Times New Roman"/>
      <family val="1"/>
      <charset val="1"/>
    </font>
    <font>
      <b/>
      <sz val="11"/>
      <color rgb="FF000000"/>
      <name val="Arial"/>
      <family val="2"/>
      <charset val="1"/>
    </font>
    <font>
      <b/>
      <sz val="11"/>
      <name val="Arial"/>
      <family val="2"/>
      <charset val="1"/>
    </font>
    <font>
      <b/>
      <sz val="11"/>
      <color rgb="FFFF0000"/>
      <name val="Arial"/>
      <family val="2"/>
      <charset val="1"/>
    </font>
    <font>
      <b/>
      <sz val="11"/>
      <color rgb="FF4472C4"/>
      <name val="Arial"/>
      <family val="2"/>
      <charset val="1"/>
    </font>
    <font>
      <b/>
      <i/>
      <sz val="10"/>
      <name val="Arial"/>
      <family val="2"/>
      <charset val="1"/>
    </font>
    <font>
      <b/>
      <sz val="10"/>
      <color rgb="FF000000"/>
      <name val="Arial"/>
      <family val="2"/>
      <charset val="1"/>
    </font>
    <font>
      <sz val="10"/>
      <color rgb="FF4472C4"/>
      <name val="Arial"/>
      <family val="2"/>
      <charset val="1"/>
    </font>
    <font>
      <b/>
      <u/>
      <sz val="10"/>
      <name val="Arial"/>
      <family val="2"/>
      <charset val="1"/>
    </font>
    <font>
      <u/>
      <sz val="10"/>
      <name val="Arial"/>
      <family val="2"/>
      <charset val="1"/>
    </font>
    <font>
      <b/>
      <sz val="10"/>
      <color rgb="FF000000"/>
      <name val="Century Gothic"/>
      <family val="2"/>
      <charset val="1"/>
    </font>
    <font>
      <sz val="1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002060"/>
        <bgColor rgb="FF003399"/>
      </patternFill>
    </fill>
    <fill>
      <patternFill patternType="solid">
        <fgColor rgb="FF003399"/>
        <bgColor rgb="FF002060"/>
      </patternFill>
    </fill>
    <fill>
      <patternFill patternType="solid">
        <fgColor rgb="FFDAE3F3"/>
        <bgColor rgb="FFF2F2F2"/>
      </patternFill>
    </fill>
  </fills>
  <borders count="2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medium">
        <color auto="1"/>
      </bottom>
      <diagonal/>
    </border>
  </borders>
  <cellStyleXfs count="2">
    <xf numFmtId="0" fontId="0" fillId="0" borderId="0"/>
    <xf numFmtId="169" fontId="28" fillId="0" borderId="0" applyBorder="0" applyProtection="0"/>
  </cellStyleXfs>
  <cellXfs count="145">
    <xf numFmtId="0" fontId="0" fillId="0" borderId="0" xfId="0"/>
    <xf numFmtId="0" fontId="25" fillId="0" borderId="0" xfId="0" applyFont="1" applyBorder="1" applyAlignment="1">
      <alignment horizontal="center"/>
    </xf>
    <xf numFmtId="0" fontId="14" fillId="5" borderId="11" xfId="0" applyFont="1" applyFill="1" applyBorder="1" applyAlignment="1" applyProtection="1">
      <alignment horizontal="center"/>
    </xf>
    <xf numFmtId="0" fontId="2" fillId="0" borderId="9" xfId="0" applyFont="1" applyBorder="1" applyAlignment="1" applyProtection="1">
      <alignment horizontal="center" wrapText="1"/>
      <protection locked="0"/>
    </xf>
    <xf numFmtId="164" fontId="2" fillId="0" borderId="9" xfId="0" applyNumberFormat="1" applyFont="1" applyBorder="1" applyAlignment="1" applyProtection="1">
      <alignment horizontal="center"/>
      <protection locked="0"/>
    </xf>
    <xf numFmtId="0" fontId="2" fillId="0" borderId="9" xfId="0" applyFont="1" applyBorder="1" applyAlignment="1" applyProtection="1">
      <alignment horizontal="center"/>
      <protection locked="0"/>
    </xf>
    <xf numFmtId="0" fontId="0" fillId="0" borderId="8" xfId="0" applyFont="1" applyBorder="1" applyAlignment="1">
      <alignment horizontal="left" wrapText="1"/>
    </xf>
    <xf numFmtId="0" fontId="1" fillId="0" borderId="7" xfId="0" applyFont="1" applyBorder="1" applyAlignment="1">
      <alignment horizontal="left" vertical="top" wrapText="1"/>
    </xf>
    <xf numFmtId="0" fontId="0" fillId="0" borderId="0" xfId="0" applyFont="1"/>
    <xf numFmtId="0" fontId="1" fillId="0" borderId="0" xfId="0" applyFont="1"/>
    <xf numFmtId="0" fontId="1" fillId="0" borderId="1" xfId="0" applyFont="1" applyBorder="1"/>
    <xf numFmtId="0" fontId="0" fillId="0" borderId="1" xfId="0" applyFont="1" applyBorder="1"/>
    <xf numFmtId="0" fontId="1" fillId="0" borderId="2" xfId="0" applyFont="1" applyBorder="1" applyAlignment="1">
      <alignment vertical="top" wrapText="1"/>
    </xf>
    <xf numFmtId="0" fontId="0" fillId="0" borderId="3" xfId="0" applyFont="1" applyBorder="1" applyAlignment="1">
      <alignment vertical="top" wrapText="1"/>
    </xf>
    <xf numFmtId="0" fontId="0" fillId="0" borderId="4" xfId="0" applyFont="1" applyBorder="1" applyAlignment="1">
      <alignment vertical="top" wrapText="1"/>
    </xf>
    <xf numFmtId="0" fontId="0" fillId="0" borderId="5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 wrapText="1"/>
    </xf>
    <xf numFmtId="0" fontId="0" fillId="0" borderId="6" xfId="0" applyFont="1" applyBorder="1" applyAlignment="1">
      <alignment horizontal="left" vertical="top" wrapText="1"/>
    </xf>
    <xf numFmtId="0" fontId="0" fillId="0" borderId="5" xfId="0" applyFont="1" applyBorder="1" applyAlignment="1">
      <alignment horizontal="left" vertical="top" wrapText="1"/>
    </xf>
    <xf numFmtId="0" fontId="1" fillId="0" borderId="5" xfId="0" applyFont="1" applyBorder="1" applyAlignment="1">
      <alignment vertical="top" wrapText="1"/>
    </xf>
    <xf numFmtId="0" fontId="0" fillId="0" borderId="0" xfId="0" applyFont="1" applyBorder="1" applyAlignment="1">
      <alignment vertical="top" wrapText="1"/>
    </xf>
    <xf numFmtId="0" fontId="0" fillId="0" borderId="6" xfId="0" applyFont="1" applyBorder="1" applyAlignment="1">
      <alignment vertical="top" wrapText="1"/>
    </xf>
    <xf numFmtId="0" fontId="1" fillId="0" borderId="5" xfId="0" applyFont="1" applyBorder="1" applyAlignment="1">
      <alignment vertical="top"/>
    </xf>
    <xf numFmtId="0" fontId="0" fillId="0" borderId="5" xfId="0" applyFont="1" applyBorder="1" applyAlignment="1">
      <alignment vertical="top" wrapText="1"/>
    </xf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right"/>
    </xf>
    <xf numFmtId="0" fontId="3" fillId="0" borderId="0" xfId="0" applyFont="1" applyAlignment="1"/>
    <xf numFmtId="0" fontId="5" fillId="0" borderId="0" xfId="0" applyFont="1" applyAlignment="1">
      <alignment horizontal="right"/>
    </xf>
    <xf numFmtId="0" fontId="6" fillId="0" borderId="0" xfId="0" applyFont="1"/>
    <xf numFmtId="0" fontId="2" fillId="0" borderId="0" xfId="0" applyFont="1" applyAlignment="1">
      <alignment vertical="top"/>
    </xf>
    <xf numFmtId="0" fontId="3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center"/>
    </xf>
    <xf numFmtId="165" fontId="2" fillId="0" borderId="0" xfId="0" applyNumberFormat="1" applyFont="1" applyBorder="1" applyAlignment="1" applyProtection="1">
      <alignment horizontal="center" vertical="center"/>
    </xf>
    <xf numFmtId="0" fontId="2" fillId="0" borderId="0" xfId="0" applyFont="1" applyAlignment="1" applyProtection="1">
      <alignment vertical="top"/>
    </xf>
    <xf numFmtId="166" fontId="8" fillId="2" borderId="9" xfId="0" applyNumberFormat="1" applyFont="1" applyFill="1" applyBorder="1" applyAlignment="1" applyProtection="1">
      <alignment horizontal="center"/>
    </xf>
    <xf numFmtId="164" fontId="2" fillId="0" borderId="0" xfId="0" applyNumberFormat="1" applyFont="1" applyAlignment="1" applyProtection="1">
      <alignment horizontal="center"/>
    </xf>
    <xf numFmtId="0" fontId="3" fillId="0" borderId="0" xfId="0" applyFont="1" applyAlignment="1" applyProtection="1">
      <alignment vertical="top"/>
    </xf>
    <xf numFmtId="164" fontId="9" fillId="2" borderId="9" xfId="0" applyNumberFormat="1" applyFont="1" applyFill="1" applyBorder="1" applyAlignment="1" applyProtection="1">
      <alignment horizontal="center"/>
    </xf>
    <xf numFmtId="164" fontId="9" fillId="0" borderId="0" xfId="0" applyNumberFormat="1" applyFont="1" applyBorder="1" applyAlignment="1" applyProtection="1">
      <alignment horizontal="center"/>
    </xf>
    <xf numFmtId="0" fontId="10" fillId="3" borderId="0" xfId="0" applyFont="1" applyFill="1" applyAlignment="1">
      <alignment horizontal="center" wrapText="1"/>
    </xf>
    <xf numFmtId="0" fontId="10" fillId="3" borderId="9" xfId="0" applyFont="1" applyFill="1" applyBorder="1" applyAlignment="1">
      <alignment horizontal="center" vertical="center" wrapText="1"/>
    </xf>
    <xf numFmtId="0" fontId="10" fillId="4" borderId="9" xfId="0" applyFont="1" applyFill="1" applyBorder="1" applyAlignment="1">
      <alignment horizontal="left" indent="1"/>
    </xf>
    <xf numFmtId="1" fontId="2" fillId="0" borderId="9" xfId="0" applyNumberFormat="1" applyFont="1" applyBorder="1" applyAlignment="1">
      <alignment horizontal="center"/>
    </xf>
    <xf numFmtId="3" fontId="2" fillId="0" borderId="9" xfId="0" applyNumberFormat="1" applyFont="1" applyBorder="1" applyAlignment="1">
      <alignment horizontal="center"/>
    </xf>
    <xf numFmtId="0" fontId="11" fillId="0" borderId="10" xfId="0" applyFont="1" applyBorder="1" applyAlignment="1">
      <alignment horizontal="center"/>
    </xf>
    <xf numFmtId="0" fontId="12" fillId="0" borderId="10" xfId="0" applyFont="1" applyBorder="1"/>
    <xf numFmtId="167" fontId="12" fillId="0" borderId="10" xfId="0" applyNumberFormat="1" applyFont="1" applyBorder="1"/>
    <xf numFmtId="4" fontId="12" fillId="0" borderId="10" xfId="0" applyNumberFormat="1" applyFont="1" applyBorder="1" applyAlignment="1">
      <alignment horizontal="right"/>
    </xf>
    <xf numFmtId="0" fontId="12" fillId="0" borderId="10" xfId="0" applyFont="1" applyBorder="1" applyAlignment="1">
      <alignment wrapText="1"/>
    </xf>
    <xf numFmtId="0" fontId="0" fillId="0" borderId="1" xfId="0" applyBorder="1"/>
    <xf numFmtId="0" fontId="0" fillId="0" borderId="0" xfId="0" applyBorder="1"/>
    <xf numFmtId="0" fontId="13" fillId="0" borderId="0" xfId="0" applyFont="1"/>
    <xf numFmtId="0" fontId="13" fillId="0" borderId="0" xfId="0" applyFont="1" applyBorder="1"/>
    <xf numFmtId="0" fontId="1" fillId="5" borderId="7" xfId="0" applyFont="1" applyFill="1" applyBorder="1" applyAlignment="1" applyProtection="1">
      <alignment horizontal="right"/>
    </xf>
    <xf numFmtId="0" fontId="1" fillId="0" borderId="9" xfId="0" applyFont="1" applyBorder="1" applyAlignment="1">
      <alignment horizontal="center" wrapText="1"/>
    </xf>
    <xf numFmtId="0" fontId="15" fillId="5" borderId="0" xfId="0" applyFont="1" applyFill="1" applyBorder="1"/>
    <xf numFmtId="0" fontId="0" fillId="5" borderId="0" xfId="0" applyFont="1" applyFill="1" applyBorder="1"/>
    <xf numFmtId="0" fontId="0" fillId="5" borderId="6" xfId="0" applyFont="1" applyFill="1" applyBorder="1"/>
    <xf numFmtId="164" fontId="16" fillId="0" borderId="9" xfId="0" applyNumberFormat="1" applyFont="1" applyBorder="1" applyProtection="1"/>
    <xf numFmtId="0" fontId="0" fillId="5" borderId="0" xfId="0" applyFont="1" applyFill="1" applyBorder="1" applyAlignment="1" applyProtection="1">
      <alignment horizontal="right"/>
    </xf>
    <xf numFmtId="0" fontId="0" fillId="5" borderId="6" xfId="0" applyFont="1" applyFill="1" applyBorder="1" applyProtection="1"/>
    <xf numFmtId="164" fontId="1" fillId="0" borderId="9" xfId="0" applyNumberFormat="1" applyFont="1" applyBorder="1" applyProtection="1"/>
    <xf numFmtId="0" fontId="16" fillId="0" borderId="9" xfId="0" applyFont="1" applyBorder="1" applyProtection="1"/>
    <xf numFmtId="0" fontId="15" fillId="5" borderId="0" xfId="0" applyFont="1" applyFill="1" applyBorder="1" applyAlignment="1">
      <alignment horizontal="left"/>
    </xf>
    <xf numFmtId="0" fontId="1" fillId="5" borderId="8" xfId="0" applyFont="1" applyFill="1" applyBorder="1" applyAlignment="1" applyProtection="1">
      <alignment horizontal="right"/>
    </xf>
    <xf numFmtId="168" fontId="0" fillId="0" borderId="0" xfId="0" applyNumberFormat="1"/>
    <xf numFmtId="0" fontId="15" fillId="5" borderId="1" xfId="0" applyFont="1" applyFill="1" applyBorder="1"/>
    <xf numFmtId="0" fontId="0" fillId="5" borderId="1" xfId="0" applyFont="1" applyFill="1" applyBorder="1"/>
    <xf numFmtId="0" fontId="0" fillId="5" borderId="1" xfId="0" applyFont="1" applyFill="1" applyBorder="1" applyAlignment="1" applyProtection="1">
      <alignment horizontal="right"/>
    </xf>
    <xf numFmtId="0" fontId="0" fillId="5" borderId="12" xfId="0" applyFont="1" applyFill="1" applyBorder="1" applyProtection="1"/>
    <xf numFmtId="0" fontId="17" fillId="0" borderId="0" xfId="0" applyFont="1" applyAlignment="1">
      <alignment horizontal="center" vertical="center" wrapText="1"/>
    </xf>
    <xf numFmtId="0" fontId="1" fillId="5" borderId="9" xfId="0" applyFont="1" applyFill="1" applyBorder="1" applyAlignment="1">
      <alignment horizontal="center" vertical="center" wrapText="1"/>
    </xf>
    <xf numFmtId="0" fontId="18" fillId="5" borderId="9" xfId="0" applyFont="1" applyFill="1" applyBorder="1" applyAlignment="1" applyProtection="1">
      <alignment horizontal="center" vertical="center" wrapText="1"/>
    </xf>
    <xf numFmtId="0" fontId="0" fillId="0" borderId="0" xfId="0" applyAlignment="1">
      <alignment vertical="center" wrapText="1"/>
    </xf>
    <xf numFmtId="0" fontId="19" fillId="0" borderId="2" xfId="0" applyFont="1" applyBorder="1" applyAlignment="1" applyProtection="1">
      <alignment horizontal="center" wrapText="1"/>
    </xf>
    <xf numFmtId="0" fontId="20" fillId="0" borderId="13" xfId="0" applyFont="1" applyBorder="1" applyAlignment="1" applyProtection="1">
      <alignment wrapText="1"/>
    </xf>
    <xf numFmtId="0" fontId="20" fillId="0" borderId="14" xfId="0" applyFont="1" applyBorder="1" applyAlignment="1" applyProtection="1">
      <alignment wrapText="1"/>
    </xf>
    <xf numFmtId="0" fontId="20" fillId="0" borderId="15" xfId="0" applyFont="1" applyBorder="1" applyAlignment="1" applyProtection="1">
      <alignment wrapText="1"/>
    </xf>
    <xf numFmtId="0" fontId="21" fillId="0" borderId="3" xfId="0" applyFont="1" applyBorder="1" applyAlignment="1">
      <alignment horizontal="center" wrapText="1"/>
    </xf>
    <xf numFmtId="0" fontId="21" fillId="0" borderId="14" xfId="0" applyFont="1" applyBorder="1" applyAlignment="1">
      <alignment horizontal="center" wrapText="1"/>
    </xf>
    <xf numFmtId="168" fontId="16" fillId="0" borderId="15" xfId="0" applyNumberFormat="1" applyFont="1" applyBorder="1" applyAlignment="1">
      <alignment horizontal="center" wrapText="1"/>
    </xf>
    <xf numFmtId="0" fontId="0" fillId="0" borderId="0" xfId="0" applyAlignment="1"/>
    <xf numFmtId="0" fontId="1" fillId="0" borderId="11" xfId="0" applyFont="1" applyBorder="1" applyAlignment="1" applyProtection="1">
      <alignment horizontal="center"/>
    </xf>
    <xf numFmtId="0" fontId="12" fillId="0" borderId="0" xfId="0" applyFont="1"/>
    <xf numFmtId="0" fontId="12" fillId="0" borderId="16" xfId="0" applyFont="1" applyBorder="1"/>
    <xf numFmtId="4" fontId="12" fillId="0" borderId="16" xfId="0" applyNumberFormat="1" applyFont="1" applyBorder="1" applyAlignment="1">
      <alignment horizontal="right"/>
    </xf>
    <xf numFmtId="168" fontId="16" fillId="0" borderId="17" xfId="0" applyNumberFormat="1" applyFont="1" applyBorder="1" applyAlignment="1">
      <alignment horizontal="center"/>
    </xf>
    <xf numFmtId="164" fontId="16" fillId="0" borderId="11" xfId="0" applyNumberFormat="1" applyFont="1" applyBorder="1" applyAlignment="1" applyProtection="1">
      <alignment horizontal="center"/>
    </xf>
    <xf numFmtId="164" fontId="16" fillId="0" borderId="11" xfId="0" applyNumberFormat="1" applyFont="1" applyBorder="1" applyAlignment="1">
      <alignment horizontal="center"/>
    </xf>
    <xf numFmtId="164" fontId="16" fillId="0" borderId="11" xfId="0" applyNumberFormat="1" applyFont="1" applyBorder="1" applyAlignment="1" applyProtection="1"/>
    <xf numFmtId="0" fontId="1" fillId="0" borderId="7" xfId="0" applyFont="1" applyBorder="1" applyAlignment="1" applyProtection="1">
      <alignment horizontal="center"/>
    </xf>
    <xf numFmtId="167" fontId="12" fillId="0" borderId="16" xfId="0" applyNumberFormat="1" applyFont="1" applyBorder="1"/>
    <xf numFmtId="168" fontId="16" fillId="0" borderId="16" xfId="0" applyNumberFormat="1" applyFont="1" applyBorder="1" applyAlignment="1">
      <alignment horizontal="center"/>
    </xf>
    <xf numFmtId="164" fontId="16" fillId="0" borderId="7" xfId="0" applyNumberFormat="1" applyFont="1" applyBorder="1" applyAlignment="1" applyProtection="1">
      <alignment horizontal="center"/>
    </xf>
    <xf numFmtId="164" fontId="16" fillId="0" borderId="7" xfId="0" applyNumberFormat="1" applyFont="1" applyBorder="1" applyAlignment="1">
      <alignment horizontal="center"/>
    </xf>
    <xf numFmtId="164" fontId="16" fillId="0" borderId="7" xfId="0" applyNumberFormat="1" applyFont="1" applyBorder="1" applyAlignment="1" applyProtection="1"/>
    <xf numFmtId="164" fontId="16" fillId="0" borderId="16" xfId="0" applyNumberFormat="1" applyFont="1" applyBorder="1" applyAlignment="1" applyProtection="1">
      <alignment horizontal="center"/>
    </xf>
    <xf numFmtId="164" fontId="16" fillId="0" borderId="16" xfId="0" applyNumberFormat="1" applyFont="1" applyBorder="1" applyAlignment="1">
      <alignment horizontal="center"/>
    </xf>
    <xf numFmtId="164" fontId="16" fillId="0" borderId="16" xfId="0" applyNumberFormat="1" applyFont="1" applyBorder="1" applyAlignment="1" applyProtection="1"/>
    <xf numFmtId="0" fontId="12" fillId="0" borderId="0" xfId="0" applyFont="1" applyAlignment="1">
      <alignment wrapText="1"/>
    </xf>
    <xf numFmtId="0" fontId="16" fillId="0" borderId="9" xfId="0" applyFont="1" applyBorder="1" applyAlignment="1">
      <alignment horizontal="center"/>
    </xf>
    <xf numFmtId="164" fontId="0" fillId="0" borderId="9" xfId="0" applyNumberFormat="1" applyFont="1" applyBorder="1" applyAlignment="1" applyProtection="1">
      <alignment horizontal="center"/>
      <protection locked="0"/>
    </xf>
    <xf numFmtId="0" fontId="0" fillId="0" borderId="9" xfId="0" applyFont="1" applyBorder="1" applyAlignment="1" applyProtection="1">
      <alignment horizontal="center"/>
      <protection locked="0"/>
    </xf>
    <xf numFmtId="164" fontId="0" fillId="0" borderId="9" xfId="0" applyNumberFormat="1" applyFont="1" applyBorder="1" applyProtection="1">
      <protection locked="0"/>
    </xf>
    <xf numFmtId="164" fontId="0" fillId="0" borderId="8" xfId="0" applyNumberFormat="1" applyFont="1" applyBorder="1" applyProtection="1"/>
    <xf numFmtId="164" fontId="0" fillId="0" borderId="8" xfId="0" applyNumberFormat="1" applyFont="1" applyBorder="1" applyAlignment="1" applyProtection="1">
      <alignment horizontal="center"/>
    </xf>
    <xf numFmtId="168" fontId="0" fillId="0" borderId="8" xfId="0" applyNumberFormat="1" applyFont="1" applyBorder="1" applyProtection="1"/>
    <xf numFmtId="164" fontId="22" fillId="5" borderId="9" xfId="0" applyNumberFormat="1" applyFont="1" applyFill="1" applyBorder="1" applyAlignment="1">
      <alignment wrapText="1"/>
    </xf>
    <xf numFmtId="164" fontId="22" fillId="5" borderId="9" xfId="0" applyNumberFormat="1" applyFont="1" applyFill="1" applyBorder="1" applyAlignment="1">
      <alignment horizontal="center"/>
    </xf>
    <xf numFmtId="164" fontId="1" fillId="5" borderId="9" xfId="0" applyNumberFormat="1" applyFont="1" applyFill="1" applyBorder="1" applyAlignment="1">
      <alignment horizontal="right"/>
    </xf>
    <xf numFmtId="164" fontId="16" fillId="5" borderId="9" xfId="0" applyNumberFormat="1" applyFont="1" applyFill="1" applyBorder="1"/>
    <xf numFmtId="164" fontId="1" fillId="5" borderId="9" xfId="0" applyNumberFormat="1" applyFont="1" applyFill="1" applyBorder="1" applyAlignment="1" applyProtection="1">
      <alignment horizontal="right"/>
    </xf>
    <xf numFmtId="164" fontId="16" fillId="5" borderId="9" xfId="0" applyNumberFormat="1" applyFont="1" applyFill="1" applyBorder="1" applyAlignment="1">
      <alignment horizontal="center"/>
    </xf>
    <xf numFmtId="164" fontId="0" fillId="5" borderId="9" xfId="0" applyNumberFormat="1" applyFont="1" applyFill="1" applyBorder="1"/>
    <xf numFmtId="0" fontId="0" fillId="0" borderId="0" xfId="0" applyFont="1" applyBorder="1"/>
    <xf numFmtId="164" fontId="0" fillId="0" borderId="0" xfId="0" applyNumberFormat="1" applyFont="1"/>
    <xf numFmtId="168" fontId="0" fillId="0" borderId="0" xfId="0" applyNumberFormat="1" applyFont="1"/>
    <xf numFmtId="164" fontId="23" fillId="5" borderId="18" xfId="0" applyNumberFormat="1" applyFont="1" applyFill="1" applyBorder="1" applyAlignment="1" applyProtection="1">
      <alignment horizontal="left"/>
    </xf>
    <xf numFmtId="0" fontId="24" fillId="5" borderId="4" xfId="0" applyFont="1" applyFill="1" applyBorder="1"/>
    <xf numFmtId="0" fontId="24" fillId="5" borderId="0" xfId="0" applyFont="1" applyFill="1" applyBorder="1"/>
    <xf numFmtId="0" fontId="16" fillId="5" borderId="5" xfId="0" applyFont="1" applyFill="1" applyBorder="1"/>
    <xf numFmtId="0" fontId="24" fillId="5" borderId="6" xfId="0" applyFont="1" applyFill="1" applyBorder="1"/>
    <xf numFmtId="165" fontId="0" fillId="0" borderId="0" xfId="1" applyNumberFormat="1" applyFont="1" applyBorder="1" applyAlignment="1" applyProtection="1"/>
    <xf numFmtId="164" fontId="16" fillId="5" borderId="5" xfId="0" applyNumberFormat="1" applyFont="1" applyFill="1" applyBorder="1" applyAlignment="1" applyProtection="1">
      <alignment horizontal="left"/>
    </xf>
    <xf numFmtId="164" fontId="16" fillId="5" borderId="6" xfId="0" applyNumberFormat="1" applyFont="1" applyFill="1" applyBorder="1" applyProtection="1"/>
    <xf numFmtId="164" fontId="16" fillId="5" borderId="0" xfId="0" applyNumberFormat="1" applyFont="1" applyFill="1" applyBorder="1" applyProtection="1"/>
    <xf numFmtId="165" fontId="26" fillId="0" borderId="0" xfId="1" applyNumberFormat="1" applyFont="1" applyBorder="1" applyAlignment="1" applyProtection="1">
      <alignment vertical="center"/>
    </xf>
    <xf numFmtId="0" fontId="0" fillId="0" borderId="0" xfId="0" applyFont="1" applyAlignment="1">
      <alignment horizontal="right"/>
    </xf>
    <xf numFmtId="165" fontId="0" fillId="0" borderId="0" xfId="0" applyNumberFormat="1" applyFont="1" applyBorder="1" applyAlignment="1" applyProtection="1"/>
    <xf numFmtId="164" fontId="16" fillId="5" borderId="5" xfId="0" applyNumberFormat="1" applyFont="1" applyFill="1" applyBorder="1" applyAlignment="1" applyProtection="1">
      <alignment horizontal="left" wrapText="1"/>
    </xf>
    <xf numFmtId="169" fontId="0" fillId="0" borderId="0" xfId="1" applyFont="1" applyBorder="1" applyAlignment="1" applyProtection="1"/>
    <xf numFmtId="0" fontId="0" fillId="0" borderId="0" xfId="0" applyFont="1" applyAlignment="1">
      <alignment horizontal="right" vertical="center"/>
    </xf>
    <xf numFmtId="165" fontId="26" fillId="0" borderId="0" xfId="0" applyNumberFormat="1" applyFont="1" applyBorder="1" applyAlignment="1" applyProtection="1">
      <alignment vertical="center"/>
    </xf>
    <xf numFmtId="164" fontId="16" fillId="5" borderId="12" xfId="0" applyNumberFormat="1" applyFont="1" applyFill="1" applyBorder="1" applyProtection="1"/>
    <xf numFmtId="165" fontId="1" fillId="0" borderId="0" xfId="1" applyNumberFormat="1" applyFont="1" applyBorder="1" applyAlignment="1" applyProtection="1"/>
    <xf numFmtId="0" fontId="1" fillId="0" borderId="0" xfId="0" applyFont="1" applyAlignment="1">
      <alignment horizontal="right"/>
    </xf>
    <xf numFmtId="165" fontId="1" fillId="0" borderId="0" xfId="0" applyNumberFormat="1" applyFont="1" applyBorder="1" applyAlignment="1" applyProtection="1"/>
    <xf numFmtId="164" fontId="16" fillId="5" borderId="19" xfId="0" applyNumberFormat="1" applyFont="1" applyFill="1" applyBorder="1" applyAlignment="1" applyProtection="1">
      <alignment horizontal="left"/>
    </xf>
    <xf numFmtId="164" fontId="16" fillId="5" borderId="15" xfId="0" applyNumberFormat="1" applyFont="1" applyFill="1" applyBorder="1" applyProtection="1"/>
    <xf numFmtId="164" fontId="1" fillId="0" borderId="0" xfId="0" applyNumberFormat="1" applyFont="1" applyAlignment="1" applyProtection="1">
      <alignment horizontal="left"/>
    </xf>
    <xf numFmtId="0" fontId="27" fillId="0" borderId="20" xfId="0" applyFont="1" applyBorder="1" applyAlignment="1">
      <alignment horizontal="center"/>
    </xf>
    <xf numFmtId="4" fontId="12" fillId="0" borderId="0" xfId="0" applyNumberFormat="1" applyFont="1" applyAlignment="1">
      <alignment horizontal="right"/>
    </xf>
  </cellXfs>
  <cellStyles count="2">
    <cellStyle name="Comma" xfId="1" builtinId="3"/>
    <cellStyle name="Normal" xfId="0" builtinId="0"/>
  </cellStyles>
  <dxfs count="2">
    <dxf>
      <font>
        <name val="Arial"/>
        <family val="2"/>
        <charset val="1"/>
      </font>
    </dxf>
    <dxf>
      <font>
        <name val="Arial"/>
        <family val="2"/>
        <charset val="1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2F2F2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666699"/>
      <rgbColor rgb="FFA6A6A6"/>
      <rgbColor rgb="FF002060"/>
      <rgbColor rgb="FF339966"/>
      <rgbColor rgb="FF003300"/>
      <rgbColor rgb="FF333300"/>
      <rgbColor rgb="FF993300"/>
      <rgbColor rgb="FF993366"/>
      <rgbColor rgb="FF00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://Ang&#233;lica/CLIENTES/2015/SURPAPELCORP/8000%20PRUEBAS%20SUSTANTIVAS%20-%20RESULTADOS/8300%20GASTOS/Determinaci&#243;n%20del%20tama&#241;o%20de%20muestras%201%20Gasto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muestreo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mple Size &amp; Threshold Calc"/>
      <sheetName val="New Audit Methodology Guidance"/>
      <sheetName val="xref"/>
      <sheetName val="p.2 mma calculations"/>
    </sheetNames>
    <sheetDataSet>
      <sheetData sheetId="0"/>
      <sheetData sheetId="1">
        <row r="6">
          <cell r="B6">
            <v>1</v>
          </cell>
          <cell r="D6">
            <v>1</v>
          </cell>
          <cell r="H6">
            <v>1</v>
          </cell>
        </row>
        <row r="7">
          <cell r="B7">
            <v>2</v>
          </cell>
          <cell r="D7">
            <v>1</v>
          </cell>
          <cell r="H7">
            <v>2</v>
          </cell>
        </row>
        <row r="8">
          <cell r="B8">
            <v>3</v>
          </cell>
          <cell r="D8">
            <v>1</v>
          </cell>
          <cell r="H8">
            <v>3</v>
          </cell>
        </row>
        <row r="9">
          <cell r="B9">
            <v>4</v>
          </cell>
          <cell r="D9">
            <v>1</v>
          </cell>
          <cell r="H9">
            <v>3</v>
          </cell>
        </row>
        <row r="10">
          <cell r="B10">
            <v>5</v>
          </cell>
          <cell r="D10">
            <v>1</v>
          </cell>
          <cell r="H10">
            <v>4</v>
          </cell>
        </row>
        <row r="11">
          <cell r="B11">
            <v>6</v>
          </cell>
          <cell r="D11">
            <v>2</v>
          </cell>
          <cell r="H11">
            <v>5</v>
          </cell>
        </row>
        <row r="12">
          <cell r="B12">
            <v>7</v>
          </cell>
          <cell r="D12">
            <v>2</v>
          </cell>
          <cell r="H12">
            <v>5</v>
          </cell>
        </row>
        <row r="13">
          <cell r="B13">
            <v>8</v>
          </cell>
          <cell r="D13">
            <v>2</v>
          </cell>
          <cell r="H13">
            <v>6</v>
          </cell>
        </row>
        <row r="14">
          <cell r="B14">
            <v>9</v>
          </cell>
          <cell r="D14">
            <v>2</v>
          </cell>
          <cell r="H14">
            <v>7</v>
          </cell>
        </row>
        <row r="15">
          <cell r="B15">
            <v>10</v>
          </cell>
          <cell r="D15">
            <v>2</v>
          </cell>
          <cell r="H15">
            <v>7</v>
          </cell>
          <cell r="L15">
            <v>15</v>
          </cell>
          <cell r="P15">
            <v>30</v>
          </cell>
        </row>
        <row r="16">
          <cell r="B16">
            <v>15</v>
          </cell>
          <cell r="D16">
            <v>3</v>
          </cell>
          <cell r="F16">
            <v>0.2</v>
          </cell>
          <cell r="H16">
            <v>11</v>
          </cell>
          <cell r="J16">
            <v>0.8</v>
          </cell>
          <cell r="L16">
            <v>23</v>
          </cell>
          <cell r="N16">
            <v>1.6</v>
          </cell>
          <cell r="P16">
            <v>45</v>
          </cell>
          <cell r="R16">
            <v>3</v>
          </cell>
        </row>
        <row r="17">
          <cell r="B17">
            <v>20</v>
          </cell>
          <cell r="D17">
            <v>4</v>
          </cell>
          <cell r="F17">
            <v>0.2</v>
          </cell>
          <cell r="H17">
            <v>14</v>
          </cell>
          <cell r="J17">
            <v>0.6</v>
          </cell>
          <cell r="L17">
            <v>30</v>
          </cell>
          <cell r="N17">
            <v>1.4</v>
          </cell>
          <cell r="P17">
            <v>60</v>
          </cell>
          <cell r="R17">
            <v>3</v>
          </cell>
        </row>
        <row r="18">
          <cell r="B18">
            <v>25</v>
          </cell>
          <cell r="D18">
            <v>5</v>
          </cell>
          <cell r="F18">
            <v>0.2</v>
          </cell>
          <cell r="H18">
            <v>18</v>
          </cell>
          <cell r="J18">
            <v>0.8</v>
          </cell>
          <cell r="L18">
            <v>38</v>
          </cell>
          <cell r="N18">
            <v>1.6</v>
          </cell>
          <cell r="P18">
            <v>75</v>
          </cell>
          <cell r="R18">
            <v>3</v>
          </cell>
        </row>
        <row r="19">
          <cell r="B19">
            <v>30</v>
          </cell>
          <cell r="D19">
            <v>6</v>
          </cell>
          <cell r="F19">
            <v>0.2</v>
          </cell>
          <cell r="H19">
            <v>21</v>
          </cell>
          <cell r="J19">
            <v>0.6</v>
          </cell>
          <cell r="L19">
            <v>45</v>
          </cell>
          <cell r="N19">
            <v>1.4</v>
          </cell>
          <cell r="P19">
            <v>75</v>
          </cell>
          <cell r="R19">
            <v>0</v>
          </cell>
        </row>
        <row r="20">
          <cell r="B20">
            <v>40</v>
          </cell>
          <cell r="D20">
            <v>8</v>
          </cell>
          <cell r="F20">
            <v>0.2</v>
          </cell>
          <cell r="H20">
            <v>28</v>
          </cell>
          <cell r="J20">
            <v>0.7</v>
          </cell>
          <cell r="L20">
            <v>60</v>
          </cell>
          <cell r="N20">
            <v>1.5</v>
          </cell>
          <cell r="P20">
            <v>75</v>
          </cell>
          <cell r="R20">
            <v>0</v>
          </cell>
        </row>
        <row r="21">
          <cell r="B21">
            <v>50</v>
          </cell>
          <cell r="D21">
            <v>10</v>
          </cell>
          <cell r="F21">
            <v>0.2</v>
          </cell>
          <cell r="H21">
            <v>35</v>
          </cell>
          <cell r="J21">
            <v>0.7</v>
          </cell>
          <cell r="L21">
            <v>75</v>
          </cell>
          <cell r="N21">
            <v>1.5</v>
          </cell>
          <cell r="P21">
            <v>75</v>
          </cell>
          <cell r="R21">
            <v>0</v>
          </cell>
        </row>
        <row r="22">
          <cell r="B22">
            <v>100</v>
          </cell>
          <cell r="D22">
            <v>20</v>
          </cell>
          <cell r="F22">
            <v>0.2</v>
          </cell>
          <cell r="H22">
            <v>70</v>
          </cell>
          <cell r="J22">
            <v>0.7</v>
          </cell>
          <cell r="L22">
            <v>75</v>
          </cell>
          <cell r="N22">
            <v>0</v>
          </cell>
          <cell r="P22">
            <v>75</v>
          </cell>
          <cell r="R22">
            <v>0</v>
          </cell>
        </row>
        <row r="23">
          <cell r="B23">
            <v>200</v>
          </cell>
          <cell r="D23">
            <v>40</v>
          </cell>
          <cell r="E23" t="str">
            <v>(*)</v>
          </cell>
          <cell r="F23">
            <v>0.2</v>
          </cell>
          <cell r="H23">
            <v>75</v>
          </cell>
          <cell r="J23">
            <v>0.05</v>
          </cell>
          <cell r="N23">
            <v>0</v>
          </cell>
          <cell r="R23">
            <v>0</v>
          </cell>
        </row>
        <row r="36">
          <cell r="D36">
            <v>0.25</v>
          </cell>
          <cell r="H36">
            <v>0.2</v>
          </cell>
          <cell r="L36">
            <v>0.15</v>
          </cell>
          <cell r="P36">
            <v>0.15</v>
          </cell>
        </row>
        <row r="37">
          <cell r="D37">
            <v>0.9</v>
          </cell>
          <cell r="H37">
            <v>0.9</v>
          </cell>
          <cell r="L37">
            <v>0.45</v>
          </cell>
          <cell r="P37">
            <v>0.45</v>
          </cell>
        </row>
      </sheetData>
      <sheetData sheetId="2" refreshError="1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uestreo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MJ22"/>
  <sheetViews>
    <sheetView showGridLines="0" zoomScale="80" zoomScaleNormal="80" workbookViewId="0">
      <selection activeCell="B18" sqref="B18"/>
    </sheetView>
  </sheetViews>
  <sheetFormatPr defaultColWidth="9.140625" defaultRowHeight="12.75" x14ac:dyDescent="0.2"/>
  <cols>
    <col min="1" max="1" width="2.85546875" style="8" customWidth="1"/>
    <col min="2" max="2" width="16" style="8" customWidth="1"/>
    <col min="3" max="3" width="15.5703125" style="8" customWidth="1"/>
    <col min="4" max="4" width="15" style="8" customWidth="1"/>
    <col min="5" max="5" width="14.5703125" style="8" customWidth="1"/>
    <col min="6" max="6" width="13.85546875" style="8" customWidth="1"/>
    <col min="7" max="7" width="15.7109375" style="8" customWidth="1"/>
    <col min="8" max="8" width="15.140625" style="8" customWidth="1"/>
    <col min="9" max="10" width="14.42578125" style="8" customWidth="1"/>
    <col min="11" max="11" width="13.7109375" style="8" customWidth="1"/>
    <col min="12" max="1024" width="9.140625" style="8"/>
  </cols>
  <sheetData>
    <row r="2" spans="1:10" x14ac:dyDescent="0.2">
      <c r="A2" s="9" t="s">
        <v>0</v>
      </c>
    </row>
    <row r="3" spans="1:10" x14ac:dyDescent="0.2">
      <c r="A3" s="9" t="s">
        <v>1</v>
      </c>
    </row>
    <row r="4" spans="1:10" x14ac:dyDescent="0.2">
      <c r="A4" s="9" t="s">
        <v>2</v>
      </c>
    </row>
    <row r="5" spans="1:10" x14ac:dyDescent="0.2">
      <c r="A5" s="10" t="s">
        <v>3</v>
      </c>
      <c r="B5" s="11"/>
      <c r="C5" s="11"/>
      <c r="D5" s="11"/>
      <c r="E5" s="11"/>
      <c r="F5" s="11"/>
    </row>
    <row r="8" spans="1:10" x14ac:dyDescent="0.2">
      <c r="B8" s="12" t="s">
        <v>4</v>
      </c>
      <c r="C8" s="13"/>
      <c r="D8" s="13"/>
      <c r="E8" s="13"/>
      <c r="F8" s="13"/>
      <c r="G8" s="13"/>
      <c r="H8" s="13"/>
      <c r="I8" s="13"/>
      <c r="J8" s="14"/>
    </row>
    <row r="9" spans="1:10" x14ac:dyDescent="0.2">
      <c r="B9" s="15" t="s">
        <v>5</v>
      </c>
      <c r="C9" s="16"/>
      <c r="D9" s="16"/>
      <c r="E9" s="16"/>
      <c r="F9" s="16"/>
      <c r="G9" s="16"/>
      <c r="H9" s="16"/>
      <c r="I9" s="16"/>
      <c r="J9" s="17"/>
    </row>
    <row r="10" spans="1:10" x14ac:dyDescent="0.2">
      <c r="B10" s="18"/>
      <c r="C10" s="16"/>
      <c r="D10" s="16"/>
      <c r="E10" s="16"/>
      <c r="F10" s="16"/>
      <c r="G10" s="16"/>
      <c r="H10" s="16"/>
      <c r="I10" s="16"/>
      <c r="J10" s="17"/>
    </row>
    <row r="11" spans="1:10" x14ac:dyDescent="0.2">
      <c r="B11" s="19" t="s">
        <v>6</v>
      </c>
      <c r="C11" s="20"/>
      <c r="D11" s="20"/>
      <c r="E11" s="20"/>
      <c r="F11" s="20"/>
      <c r="G11" s="20"/>
      <c r="H11" s="20"/>
      <c r="I11" s="20"/>
      <c r="J11" s="21"/>
    </row>
    <row r="12" spans="1:10" x14ac:dyDescent="0.2">
      <c r="B12" s="15" t="s">
        <v>7</v>
      </c>
      <c r="C12" s="16"/>
      <c r="D12" s="16"/>
      <c r="E12" s="16"/>
      <c r="F12" s="16"/>
      <c r="G12" s="16"/>
      <c r="H12" s="16"/>
      <c r="I12" s="16"/>
      <c r="J12" s="17"/>
    </row>
    <row r="13" spans="1:10" x14ac:dyDescent="0.2">
      <c r="B13" s="18"/>
      <c r="C13" s="16"/>
      <c r="D13" s="16"/>
      <c r="E13" s="16"/>
      <c r="F13" s="16"/>
      <c r="G13" s="16"/>
      <c r="H13" s="16"/>
      <c r="I13" s="16"/>
      <c r="J13" s="17"/>
    </row>
    <row r="14" spans="1:10" x14ac:dyDescent="0.2">
      <c r="B14" s="22" t="s">
        <v>8</v>
      </c>
      <c r="C14" s="20"/>
      <c r="D14" s="20"/>
      <c r="E14" s="20"/>
      <c r="F14" s="20"/>
      <c r="G14" s="20"/>
      <c r="H14" s="20"/>
      <c r="I14" s="20"/>
      <c r="J14" s="21"/>
    </row>
    <row r="15" spans="1:10" x14ac:dyDescent="0.2">
      <c r="B15" s="15" t="s">
        <v>9</v>
      </c>
      <c r="C15" s="16"/>
      <c r="D15" s="16"/>
      <c r="E15" s="16"/>
      <c r="F15" s="16"/>
      <c r="G15" s="16"/>
      <c r="H15" s="16"/>
      <c r="I15" s="16"/>
      <c r="J15" s="17"/>
    </row>
    <row r="16" spans="1:10" x14ac:dyDescent="0.2">
      <c r="B16" s="15" t="s">
        <v>10</v>
      </c>
      <c r="C16" s="16"/>
      <c r="D16" s="16"/>
      <c r="E16" s="16"/>
      <c r="F16" s="16"/>
      <c r="G16" s="16"/>
      <c r="H16" s="16"/>
      <c r="I16" s="16"/>
      <c r="J16" s="17"/>
    </row>
    <row r="17" spans="2:10" x14ac:dyDescent="0.2">
      <c r="B17" s="15" t="s">
        <v>11</v>
      </c>
      <c r="C17" s="16"/>
      <c r="D17" s="16"/>
      <c r="E17" s="16"/>
      <c r="F17" s="16"/>
      <c r="G17" s="16"/>
      <c r="H17" s="16"/>
      <c r="I17" s="16"/>
      <c r="J17" s="17"/>
    </row>
    <row r="18" spans="2:10" x14ac:dyDescent="0.2">
      <c r="B18" s="15" t="s">
        <v>12</v>
      </c>
      <c r="C18" s="16"/>
      <c r="D18" s="16"/>
      <c r="E18" s="16"/>
      <c r="F18" s="16"/>
      <c r="G18" s="16"/>
      <c r="H18" s="16"/>
      <c r="I18" s="16"/>
      <c r="J18" s="17"/>
    </row>
    <row r="19" spans="2:10" x14ac:dyDescent="0.2">
      <c r="B19" s="23"/>
      <c r="C19" s="20"/>
      <c r="D19" s="20"/>
      <c r="E19" s="20"/>
      <c r="F19" s="20"/>
      <c r="G19" s="20"/>
      <c r="H19" s="20"/>
      <c r="I19" s="20"/>
      <c r="J19" s="21"/>
    </row>
    <row r="20" spans="2:10" ht="13.15" customHeight="1" x14ac:dyDescent="0.2">
      <c r="B20" s="7" t="s">
        <v>13</v>
      </c>
      <c r="C20" s="7"/>
      <c r="D20" s="7"/>
      <c r="E20" s="7"/>
      <c r="F20" s="7"/>
      <c r="G20" s="7"/>
      <c r="H20" s="7"/>
      <c r="I20" s="7"/>
      <c r="J20" s="7"/>
    </row>
    <row r="21" spans="2:10" x14ac:dyDescent="0.2">
      <c r="B21" s="15" t="s">
        <v>14</v>
      </c>
      <c r="C21" s="16"/>
      <c r="D21" s="16"/>
      <c r="E21" s="16"/>
      <c r="F21" s="16"/>
      <c r="G21" s="16"/>
      <c r="H21" s="16"/>
      <c r="I21" s="16"/>
      <c r="J21" s="17"/>
    </row>
    <row r="22" spans="2:10" x14ac:dyDescent="0.2">
      <c r="B22" s="6"/>
      <c r="C22" s="6"/>
      <c r="D22" s="6"/>
      <c r="E22" s="6"/>
      <c r="F22" s="6"/>
      <c r="G22" s="6"/>
      <c r="H22" s="6"/>
      <c r="I22" s="6"/>
      <c r="J22" s="6"/>
    </row>
  </sheetData>
  <mergeCells count="2">
    <mergeCell ref="B20:J20"/>
    <mergeCell ref="B22:J22"/>
  </mergeCells>
  <pageMargins left="0.75" right="0.75" top="1" bottom="1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29"/>
  <sheetViews>
    <sheetView showGridLines="0" zoomScaleNormal="100" workbookViewId="0">
      <selection activeCell="D8" sqref="D8"/>
    </sheetView>
  </sheetViews>
  <sheetFormatPr defaultColWidth="9.140625" defaultRowHeight="12.75" x14ac:dyDescent="0.2"/>
  <cols>
    <col min="1" max="1" width="2.7109375" style="24" customWidth="1"/>
    <col min="2" max="2" width="24.42578125" style="24" customWidth="1"/>
    <col min="3" max="6" width="30.28515625" style="24" customWidth="1"/>
    <col min="7" max="1024" width="9.140625" style="24"/>
  </cols>
  <sheetData>
    <row r="1" spans="1:6" x14ac:dyDescent="0.2">
      <c r="A1" s="25" t="s">
        <v>15</v>
      </c>
      <c r="F1" s="26" t="s">
        <v>16</v>
      </c>
    </row>
    <row r="2" spans="1:6" ht="15" customHeight="1" x14ac:dyDescent="0.2">
      <c r="A2" s="27" t="s">
        <v>17</v>
      </c>
      <c r="F2" s="28"/>
    </row>
    <row r="3" spans="1:6" x14ac:dyDescent="0.2">
      <c r="E3" s="29"/>
      <c r="F3" s="29"/>
    </row>
    <row r="4" spans="1:6" x14ac:dyDescent="0.2">
      <c r="B4" s="30" t="s">
        <v>18</v>
      </c>
      <c r="D4" s="5"/>
      <c r="E4" s="5"/>
      <c r="F4" s="31"/>
    </row>
    <row r="5" spans="1:6" ht="8.1" customHeight="1" x14ac:dyDescent="0.2">
      <c r="B5" s="30"/>
      <c r="D5" s="32"/>
      <c r="E5" s="33"/>
      <c r="F5" s="33"/>
    </row>
    <row r="6" spans="1:6" x14ac:dyDescent="0.2">
      <c r="B6" s="30" t="s">
        <v>19</v>
      </c>
      <c r="D6" s="4">
        <v>43478</v>
      </c>
      <c r="E6" s="4"/>
      <c r="F6" s="33"/>
    </row>
    <row r="7" spans="1:6" ht="8.1" customHeight="1" x14ac:dyDescent="0.2">
      <c r="B7" s="30"/>
      <c r="D7" s="34"/>
      <c r="E7" s="33"/>
      <c r="F7" s="33"/>
    </row>
    <row r="8" spans="1:6" x14ac:dyDescent="0.2">
      <c r="B8" s="30" t="s">
        <v>20</v>
      </c>
      <c r="D8" s="4">
        <v>3465</v>
      </c>
      <c r="E8" s="4"/>
      <c r="F8" s="33"/>
    </row>
    <row r="9" spans="1:6" ht="8.1" customHeight="1" x14ac:dyDescent="0.2">
      <c r="B9" s="30"/>
      <c r="D9" s="35"/>
      <c r="E9" s="33"/>
      <c r="F9" s="33"/>
    </row>
    <row r="10" spans="1:6" ht="12.75" customHeight="1" x14ac:dyDescent="0.2">
      <c r="B10" s="30" t="s">
        <v>21</v>
      </c>
      <c r="D10" s="3" t="s">
        <v>22</v>
      </c>
      <c r="E10" s="3"/>
      <c r="F10" s="33"/>
    </row>
    <row r="11" spans="1:6" ht="8.1" customHeight="1" x14ac:dyDescent="0.2">
      <c r="B11" s="30"/>
      <c r="D11" s="32"/>
      <c r="E11" s="33"/>
      <c r="F11" s="33"/>
    </row>
    <row r="12" spans="1:6" x14ac:dyDescent="0.2">
      <c r="B12" s="36" t="s">
        <v>23</v>
      </c>
      <c r="D12" s="37">
        <f>ABS(D6)/ABS(D8)</f>
        <v>12.547763347763349</v>
      </c>
      <c r="E12" s="33"/>
      <c r="F12" s="33"/>
    </row>
    <row r="13" spans="1:6" ht="9" customHeight="1" x14ac:dyDescent="0.2">
      <c r="B13" s="36"/>
      <c r="D13" s="38"/>
    </row>
    <row r="14" spans="1:6" x14ac:dyDescent="0.2">
      <c r="B14" s="39" t="s">
        <v>24</v>
      </c>
      <c r="D14" s="40">
        <f>IF($D$12&lt;=10,HLOOKUP($D$10,C18:F27,2,0),IF($D$12&lt;=15,HLOOKUP(D10,C18:F27,3,0),IF($D$12&lt;=20,HLOOKUP($D$10,C18:F27,4,0),IF($D$12&lt;=25,HLOOKUP($D$10,C18:F27,5,0),IF($D$12&lt;=30,HLOOKUP($D$10,C18:F27,6,0),IF($D$12&lt;=40,HLOOKUP($D$10,C18:F27,7,0),IF($D$12&lt;=50,HLOOKUP($D$10,C18:F27,8,0),IF($D$12&lt;=100,HLOOKUP($D$10,C18:F27,9,0),HLOOKUP($D$10,C18:F27,10,0)))))))))</f>
        <v>10</v>
      </c>
    </row>
    <row r="15" spans="1:6" ht="9" customHeight="1" x14ac:dyDescent="0.2">
      <c r="B15" s="39"/>
      <c r="D15" s="41"/>
    </row>
    <row r="16" spans="1:6" x14ac:dyDescent="0.2">
      <c r="B16" s="39" t="s">
        <v>25</v>
      </c>
      <c r="D16" s="40">
        <f>HLOOKUP(D10,C18:F29,12,0)</f>
        <v>3118.5</v>
      </c>
    </row>
    <row r="18" spans="2:6" ht="33.75" x14ac:dyDescent="0.2">
      <c r="B18" s="42" t="s">
        <v>26</v>
      </c>
      <c r="C18" s="43" t="s">
        <v>27</v>
      </c>
      <c r="D18" s="43" t="s">
        <v>22</v>
      </c>
      <c r="E18" s="43" t="s">
        <v>28</v>
      </c>
      <c r="F18" s="43" t="s">
        <v>29</v>
      </c>
    </row>
    <row r="19" spans="2:6" x14ac:dyDescent="0.2">
      <c r="B19" s="44" t="s">
        <v>30</v>
      </c>
      <c r="C19" s="45">
        <f>ROUNDUP(IF(ROUNDUP($D$12,2)&lt;1,1,IF(ROUNDUP($D$12,2)&lt;=10,VLOOKUP(ROUNDUP($D$12,0),'[1]New Audit Methodology Guidance'!$B$6:$D$23,3,0),0)),0)</f>
        <v>0</v>
      </c>
      <c r="D19" s="45">
        <f>ROUNDUP(IF(ROUNDUP($D$12,2)&lt;1,1,IF(ROUNDUP($D$12,2)&lt;=10,VLOOKUP(ROUNDUP($D$12,0),'[1]New Audit Methodology Guidance'!B6:H23,7,0),0)),0)</f>
        <v>0</v>
      </c>
      <c r="E19" s="45">
        <f>ROUNDUP(IF(ROUNDUP($D$12,2)&lt;0.5,1,IF(ROUNDUP($D$12,2)&lt;1,2,IF(ROUNDUP($D$12,2)&lt;1.5,2,IF(ROUNDUP($D$12,2)&lt;2.25,3,IF(ROUNDUP($D$12,2)&lt;2.75,4,IF(ROUNDUP($D$12,2)&lt;3.5,5,IF(ROUNDUP($D$12,2)&lt;4.25,6,IF(ROUNDUP($D$12,2)&lt;4.75,7,IF(ROUNDUP($D$12,2)&lt;5.5,8,IF(ROUNDUP($D$12,2)&lt;6.25,9,IF(ROUNDUP($D$12,2)&lt;6.75,10,IF(ROUNDUP($D$12,2)&lt;7.5,11,IF(ROUNDUP($D$12,2)&lt;8.25,12,IF(ROUNDUP($D$12,2)&lt;8.75,13,IF(ROUNDUP($D$12,2)&lt;9.5,14,IF(ROUNDUP($D$12,2)&lt;=10,15,0)))))))))))))))),0)</f>
        <v>0</v>
      </c>
      <c r="F19" s="45">
        <f>ROUNDUP(IF(ROUNDUP($D$12,2)&lt;(1.5/3),1,IF(ROUNDUP($D$12,2)&lt;(2.5/3),2,IF(ROUNDUP($D$12,2)&lt;(3.5/3),3,IF(ROUNDUP($D$12,2)&lt;(4.5/3),4,IF(ROUNDUP($D$12,2)&lt;(5.5/3),5,IF(ROUNDUP($D$12,2)&lt;(6.5/3),6,IF(ROUNDUP($D$12,2)&lt;(7.5/3),7,IF(ROUNDUP($D$12,2)&lt;(8.5/3),9,IF(ROUNDUP($D$12,2)&lt;(9.5/3),9,IF(ROUNDUP($D$12,2)&lt;(10.5/3),10,IF(ROUNDUP($D$12,2)&lt;(11.5/3),11,IF(ROUNDUP($D$12,2)&lt;(12.5/3),12,IF(ROUNDUP($D$12,2)&lt;(13.5/3),13,IF(ROUNDUP($D$12,2)&lt;(14.5/3),14,IF(ROUNDUP($D$12,2)&lt;(15.5/3),15,IF(ROUNDUP($D$12,2)&lt;(16.5/3),16,IF(ROUNDUP($D$12,2)&lt;(17.5/3),17,IF(ROUNDUP($D$12,2)&lt;(18.5/3),18,IF(ROUNDUP($D$12,2)&lt;(19.5/3),19,IF(ROUNDUP($D$12,2)&lt;(20.5/3),20,IF(ROUNDUP($D$12,2)&lt;(21.5/3),21,IF(ROUNDUP($D$12,2)&lt;(22.5/3),22,IF(ROUNDUP($D$12,2)&lt;(23.5/3),23,IF(ROUNDUP($D$12,2)&lt;(24.5/3),24,IF(ROUNDUP($D$12,2)&lt;(25.5/3),25,IF(ROUNDUP($D$12,2)&lt;(26.5/3),26,IF(ROUNDUP($D$12,2)&lt;(27.5/3),27,IF(ROUNDUP($D$12,2)&lt;(28.5/3),28,IF(ROUNDUP($D$12,2)&lt;(29.5/3),29,IF(ROUNDUP($D$12,2)&lt;=(30/3),30,0)))))))))))))))))))))))))))))),0)</f>
        <v>0</v>
      </c>
    </row>
    <row r="20" spans="2:6" x14ac:dyDescent="0.2">
      <c r="B20" s="44" t="s">
        <v>31</v>
      </c>
      <c r="C20" s="45">
        <f>ROUNDUP(IF($D$12&lt;='[1]New Audit Methodology Guidance'!$B$16,IF('Sample Size &amp; Threshold Calc'!$D$12&gt;'[1]New Audit Methodology Guidance'!B15,(($D$12-'[1]New Audit Methodology Guidance'!$B$15)*'[1]New Audit Methodology Guidance'!$F$16)+'[1]New Audit Methodology Guidance'!$D$15),0),0)</f>
        <v>3</v>
      </c>
      <c r="D20" s="45">
        <f>ROUNDUP(IF($D$12&lt;='[1]New Audit Methodology Guidance'!$B$16,IF('Sample Size &amp; Threshold Calc'!$D$12&gt;'[1]New Audit Methodology Guidance'!$B$15,(($D$12-'[1]New Audit Methodology Guidance'!$B$15)*'[1]New Audit Methodology Guidance'!$J$16)+'[1]New Audit Methodology Guidance'!$H$15),0),0)</f>
        <v>10</v>
      </c>
      <c r="E20" s="45">
        <f>ROUNDUP(IF($D$12&lt;='[1]New Audit Methodology Guidance'!$B$16,IF('Sample Size &amp; Threshold Calc'!$D$12&gt;'[1]New Audit Methodology Guidance'!$B$15,(($D$12-'[1]New Audit Methodology Guidance'!$B$15)*'[1]New Audit Methodology Guidance'!$N$16)+'[1]New Audit Methodology Guidance'!$L$15),0),0)</f>
        <v>20</v>
      </c>
      <c r="F20" s="45">
        <f>ROUNDUP(IF($D$12&lt;='[1]New Audit Methodology Guidance'!$B$16,IF('Sample Size &amp; Threshold Calc'!$D$12&gt;'[1]New Audit Methodology Guidance'!$B$15,(($D$12-'[1]New Audit Methodology Guidance'!$B$15)*'[1]New Audit Methodology Guidance'!$R$16)+'[1]New Audit Methodology Guidance'!$P$15),0),0)</f>
        <v>38</v>
      </c>
    </row>
    <row r="21" spans="2:6" x14ac:dyDescent="0.2">
      <c r="B21" s="44" t="s">
        <v>32</v>
      </c>
      <c r="C21" s="45">
        <f>ROUNDUP(IF($D$12&lt;='[1]New Audit Methodology Guidance'!$B$17,IF('Sample Size &amp; Threshold Calc'!$D$12&gt;'[1]New Audit Methodology Guidance'!$B$16,(($D$12-'[1]New Audit Methodology Guidance'!$B$16)*'[1]New Audit Methodology Guidance'!$F$17)+'[1]New Audit Methodology Guidance'!$D$16),0),0)</f>
        <v>0</v>
      </c>
      <c r="D21" s="45">
        <f>ROUNDUP(IF($D$12&lt;='[1]New Audit Methodology Guidance'!$B$17,IF('Sample Size &amp; Threshold Calc'!$D$12&gt;'[1]New Audit Methodology Guidance'!$B$16,(($D$12-'[1]New Audit Methodology Guidance'!$B$16)*'[1]New Audit Methodology Guidance'!$J$17)+'[1]New Audit Methodology Guidance'!$H$16),0),0)</f>
        <v>0</v>
      </c>
      <c r="E21" s="45">
        <f>ROUNDUP(IF($D$12&lt;='[1]New Audit Methodology Guidance'!$B$17,IF('Sample Size &amp; Threshold Calc'!$D$12&gt;'[1]New Audit Methodology Guidance'!$B$16,(($D$12-'[1]New Audit Methodology Guidance'!$B$16)*'[1]New Audit Methodology Guidance'!$N$17)+'[1]New Audit Methodology Guidance'!$L$16),0),0)</f>
        <v>0</v>
      </c>
      <c r="F21" s="45">
        <f>ROUNDUP(IF($D$12&lt;='[1]New Audit Methodology Guidance'!$B$17,IF('Sample Size &amp; Threshold Calc'!$D$12&gt;'[1]New Audit Methodology Guidance'!$B$16,(($D$12-'[1]New Audit Methodology Guidance'!$B$16)*'[1]New Audit Methodology Guidance'!$R$17)+'[1]New Audit Methodology Guidance'!$P$16),0),0)</f>
        <v>0</v>
      </c>
    </row>
    <row r="22" spans="2:6" x14ac:dyDescent="0.2">
      <c r="B22" s="44" t="s">
        <v>33</v>
      </c>
      <c r="C22" s="45">
        <f>ROUNDUP(IF($D$12&lt;='[1]New Audit Methodology Guidance'!B18,IF('Sample Size &amp; Threshold Calc'!$D$12&gt;'[1]New Audit Methodology Guidance'!B17,(($D$12-'[1]New Audit Methodology Guidance'!B17)*'[1]New Audit Methodology Guidance'!F18)+'[1]New Audit Methodology Guidance'!D17),0),0)</f>
        <v>0</v>
      </c>
      <c r="D22" s="45">
        <f>ROUNDUP(IF($D$12&lt;='[1]New Audit Methodology Guidance'!$B$18,IF('Sample Size &amp; Threshold Calc'!$D$12&gt;'[1]New Audit Methodology Guidance'!$B$17,(($D$12-'[1]New Audit Methodology Guidance'!$B$17)*'[1]New Audit Methodology Guidance'!$J$18)+'[1]New Audit Methodology Guidance'!$H$17),0),0)</f>
        <v>0</v>
      </c>
      <c r="E22" s="45">
        <f>ROUNDUP(IF($D$12&lt;='[1]New Audit Methodology Guidance'!$B$18,IF('Sample Size &amp; Threshold Calc'!$D$12&gt;'[1]New Audit Methodology Guidance'!$B$17,(($D$12-'[1]New Audit Methodology Guidance'!$B$17)*'[1]New Audit Methodology Guidance'!$N$18)+'[1]New Audit Methodology Guidance'!$L$17),0),0)</f>
        <v>0</v>
      </c>
      <c r="F22" s="45">
        <f>ROUNDUP(IF($D$12&lt;='[1]New Audit Methodology Guidance'!$B$18,IF('Sample Size &amp; Threshold Calc'!$D$12&gt;'[1]New Audit Methodology Guidance'!$B$17,(($D$12-'[1]New Audit Methodology Guidance'!$B$17)*'[1]New Audit Methodology Guidance'!$R$18)+'[1]New Audit Methodology Guidance'!$P$17),0),0)</f>
        <v>0</v>
      </c>
    </row>
    <row r="23" spans="2:6" x14ac:dyDescent="0.2">
      <c r="B23" s="44" t="s">
        <v>34</v>
      </c>
      <c r="C23" s="45">
        <f>ROUNDUP(IF($D$12&lt;='[1]New Audit Methodology Guidance'!B19,IF('Sample Size &amp; Threshold Calc'!$D$12&gt;'[1]New Audit Methodology Guidance'!B18,(($D$12-'[1]New Audit Methodology Guidance'!B18)*'[1]New Audit Methodology Guidance'!F19)+'[1]New Audit Methodology Guidance'!D18),0),0)</f>
        <v>0</v>
      </c>
      <c r="D23" s="45">
        <f>ROUNDUP(IF($D$12&lt;='[1]New Audit Methodology Guidance'!$B$19,IF('Sample Size &amp; Threshold Calc'!$D$12&gt;'[1]New Audit Methodology Guidance'!$B$18,(($D$12-'[1]New Audit Methodology Guidance'!$B$18)*'[1]New Audit Methodology Guidance'!$J$19)+'[1]New Audit Methodology Guidance'!$H$18),0),0)</f>
        <v>0</v>
      </c>
      <c r="E23" s="45">
        <f>ROUNDUP(IF($D$12&lt;='[1]New Audit Methodology Guidance'!$B$19,IF('Sample Size &amp; Threshold Calc'!$D$12&gt;'[1]New Audit Methodology Guidance'!$B$18,(($D$12-'[1]New Audit Methodology Guidance'!$B$18)*'[1]New Audit Methodology Guidance'!$N$19)+'[1]New Audit Methodology Guidance'!$L$18),0),0)</f>
        <v>0</v>
      </c>
      <c r="F23" s="45">
        <f>ROUNDUP(IF($D$12&lt;='[1]New Audit Methodology Guidance'!$B$19,IF('Sample Size &amp; Threshold Calc'!$D$12&gt;'[1]New Audit Methodology Guidance'!$B$18,(($D$12-'[1]New Audit Methodology Guidance'!$B$18)*'[1]New Audit Methodology Guidance'!$R$19)+'[1]New Audit Methodology Guidance'!$P$18),0),0)</f>
        <v>0</v>
      </c>
    </row>
    <row r="24" spans="2:6" x14ac:dyDescent="0.2">
      <c r="B24" s="44" t="s">
        <v>35</v>
      </c>
      <c r="C24" s="45">
        <f>ROUNDUP(IF($D$12&lt;='[1]New Audit Methodology Guidance'!B20,IF('Sample Size &amp; Threshold Calc'!$D$12&gt;'[1]New Audit Methodology Guidance'!B19,(($D$12-'[1]New Audit Methodology Guidance'!B19)*'[1]New Audit Methodology Guidance'!F20)+'[1]New Audit Methodology Guidance'!D19),0),0)</f>
        <v>0</v>
      </c>
      <c r="D24" s="45">
        <f>ROUNDUP(IF($D$12&lt;='[1]New Audit Methodology Guidance'!$B$20,IF('Sample Size &amp; Threshold Calc'!$D$12&gt;'[1]New Audit Methodology Guidance'!$B$19,(($D$12-'[1]New Audit Methodology Guidance'!$B$19)*'[1]New Audit Methodology Guidance'!$J$20)+'[1]New Audit Methodology Guidance'!$H$19),0),0)</f>
        <v>0</v>
      </c>
      <c r="E24" s="45">
        <f>ROUNDUP(IF($D$12&lt;='[1]New Audit Methodology Guidance'!$B$20,IF('Sample Size &amp; Threshold Calc'!$D$12&gt;'[1]New Audit Methodology Guidance'!$B$19,(($D$12-'[1]New Audit Methodology Guidance'!$B$19)*'[1]New Audit Methodology Guidance'!$N$20)+'[1]New Audit Methodology Guidance'!$L$19),0),0)</f>
        <v>0</v>
      </c>
      <c r="F24" s="45">
        <f>ROUNDUP(IF($D$12&lt;='[1]New Audit Methodology Guidance'!$B$20,IF('Sample Size &amp; Threshold Calc'!$D$12&gt;'[1]New Audit Methodology Guidance'!$B$19,(($D$12-'[1]New Audit Methodology Guidance'!$B$19)*'[1]New Audit Methodology Guidance'!$R$20)+'[1]New Audit Methodology Guidance'!$P$19),0),0)</f>
        <v>0</v>
      </c>
    </row>
    <row r="25" spans="2:6" x14ac:dyDescent="0.2">
      <c r="B25" s="44" t="s">
        <v>36</v>
      </c>
      <c r="C25" s="45">
        <f>ROUNDUP(IF($D$12&lt;='[1]New Audit Methodology Guidance'!B21,IF('Sample Size &amp; Threshold Calc'!$D$12&gt;'[1]New Audit Methodology Guidance'!B20,(($D$12-'[1]New Audit Methodology Guidance'!B20)*'[1]New Audit Methodology Guidance'!F21)+'[1]New Audit Methodology Guidance'!D20),0),0)</f>
        <v>0</v>
      </c>
      <c r="D25" s="45">
        <f>ROUNDUP(IF($D$12&lt;='[1]New Audit Methodology Guidance'!$B$21,IF('Sample Size &amp; Threshold Calc'!$D$12&gt;'[1]New Audit Methodology Guidance'!$B$20,(($D$12-'[1]New Audit Methodology Guidance'!$B$20)*'[1]New Audit Methodology Guidance'!$J$21)+'[1]New Audit Methodology Guidance'!$H$20),0),0)</f>
        <v>0</v>
      </c>
      <c r="E25" s="45">
        <f>ROUNDUP(IF($D$12&lt;='[1]New Audit Methodology Guidance'!$B$21,IF('Sample Size &amp; Threshold Calc'!$D$12&gt;'[1]New Audit Methodology Guidance'!$B$20,(($D$12-'[1]New Audit Methodology Guidance'!$B$20)*'[1]New Audit Methodology Guidance'!$N$21)+'[1]New Audit Methodology Guidance'!$L$20),0),0)</f>
        <v>0</v>
      </c>
      <c r="F25" s="45">
        <f>ROUNDUP(IF($D$12&lt;='[1]New Audit Methodology Guidance'!$B$21,IF('Sample Size &amp; Threshold Calc'!$D$12&gt;'[1]New Audit Methodology Guidance'!$B$20,(($D$12-'[1]New Audit Methodology Guidance'!$B$20)*'[1]New Audit Methodology Guidance'!$R$21)+'[1]New Audit Methodology Guidance'!$P$20),0),0)</f>
        <v>0</v>
      </c>
    </row>
    <row r="26" spans="2:6" x14ac:dyDescent="0.2">
      <c r="B26" s="44" t="s">
        <v>37</v>
      </c>
      <c r="C26" s="45">
        <f>ROUNDUP(IF($D$12&lt;='[1]New Audit Methodology Guidance'!B22,IF('Sample Size &amp; Threshold Calc'!$D$12&gt;'[1]New Audit Methodology Guidance'!B21,(($D$12-'[1]New Audit Methodology Guidance'!B21)*'[1]New Audit Methodology Guidance'!F22)+'[1]New Audit Methodology Guidance'!D21),0),0)</f>
        <v>0</v>
      </c>
      <c r="D26" s="45">
        <f>ROUNDUP(IF($D$12&lt;='[1]New Audit Methodology Guidance'!$B$22,IF('Sample Size &amp; Threshold Calc'!$D$12&gt;'[1]New Audit Methodology Guidance'!$B$21,(($D$12-'[1]New Audit Methodology Guidance'!$B$21)*'[1]New Audit Methodology Guidance'!$J$22)+'[1]New Audit Methodology Guidance'!$H$21),0),0)</f>
        <v>0</v>
      </c>
      <c r="E26" s="45">
        <f>ROUNDUP(IF($D$12&lt;='[1]New Audit Methodology Guidance'!$B$22,IF('Sample Size &amp; Threshold Calc'!$D$12&gt;'[1]New Audit Methodology Guidance'!$B$21,(($D$12-'[1]New Audit Methodology Guidance'!$B$21)*'[1]New Audit Methodology Guidance'!$N$22)+'[1]New Audit Methodology Guidance'!$L$21),0),0)</f>
        <v>0</v>
      </c>
      <c r="F26" s="45">
        <f>ROUNDUP(IF($D$12&lt;='[1]New Audit Methodology Guidance'!$B$22,IF('Sample Size &amp; Threshold Calc'!$D$12&gt;'[1]New Audit Methodology Guidance'!$B$21,(($D$12-'[1]New Audit Methodology Guidance'!$B$21)*'[1]New Audit Methodology Guidance'!$R$22)+'[1]New Audit Methodology Guidance'!$P$21),0),0)</f>
        <v>0</v>
      </c>
    </row>
    <row r="27" spans="2:6" x14ac:dyDescent="0.2">
      <c r="B27" s="44" t="s">
        <v>38</v>
      </c>
      <c r="C27" s="45">
        <f>ROUNDUP(IF($D$12&lt;='[1]New Audit Methodology Guidance'!$B$23,IF('Sample Size &amp; Threshold Calc'!$D$12&gt;'[1]New Audit Methodology Guidance'!B22,(($D$12-'[1]New Audit Methodology Guidance'!B22)*'[1]New Audit Methodology Guidance'!F23)+'[1]New Audit Methodology Guidance'!D22),40),0)</f>
        <v>0</v>
      </c>
      <c r="D27" s="45">
        <f>ROUNDUP(IF($D$12&lt;='[1]New Audit Methodology Guidance'!$B$23,IF('Sample Size &amp; Threshold Calc'!$D$12&gt;'[1]New Audit Methodology Guidance'!$B$22,(($D$12-'[1]New Audit Methodology Guidance'!$B$22)*'[1]New Audit Methodology Guidance'!$J$23)+'[1]New Audit Methodology Guidance'!H22),75),0)</f>
        <v>0</v>
      </c>
      <c r="E27" s="45">
        <f>ROUNDUP(IF($D$12&lt;='[1]New Audit Methodology Guidance'!$B$23,IF('Sample Size &amp; Threshold Calc'!$D$12&gt;'[1]New Audit Methodology Guidance'!$B$22,(($D$12-'[1]New Audit Methodology Guidance'!$B$22)*'[1]New Audit Methodology Guidance'!$N$23)+'[1]New Audit Methodology Guidance'!L22),75),0)</f>
        <v>0</v>
      </c>
      <c r="F27" s="45">
        <f>ROUNDUP(IF($D$12&lt;='[1]New Audit Methodology Guidance'!$B$23,IF('Sample Size &amp; Threshold Calc'!$D$12&gt;'[1]New Audit Methodology Guidance'!$B$22,(($D$12-'[1]New Audit Methodology Guidance'!$B$22)*'[1]New Audit Methodology Guidance'!$R$23)+'[1]New Audit Methodology Guidance'!P22),75),0)</f>
        <v>0</v>
      </c>
    </row>
    <row r="29" spans="2:6" x14ac:dyDescent="0.2">
      <c r="B29" s="44" t="s">
        <v>39</v>
      </c>
      <c r="C29" s="46">
        <f>ABS(IF((ABS($D$6)*'[1]New Audit Methodology Guidance'!D36)&lt;('[1]New Audit Methodology Guidance'!D37*ABS($D$8)),ABS($D$6)*'[1]New Audit Methodology Guidance'!D36,'[1]New Audit Methodology Guidance'!D37*ABS($D$8)))</f>
        <v>3118.5</v>
      </c>
      <c r="D29" s="46">
        <f>ABS(IF((ABS($D$6)*'[1]New Audit Methodology Guidance'!H36)&lt;('[1]New Audit Methodology Guidance'!H37*ABS($D$8)),ABS($D$6)*'[1]New Audit Methodology Guidance'!H36,'[1]New Audit Methodology Guidance'!H37*ABS($D$8)))</f>
        <v>3118.5</v>
      </c>
      <c r="E29" s="46">
        <f>ABS(IF((ABS($D$6)*'[1]New Audit Methodology Guidance'!L36)&lt;('[1]New Audit Methodology Guidance'!L37*ABS($D$8)),ABS($D$6)*'[1]New Audit Methodology Guidance'!L36,'[1]New Audit Methodology Guidance'!L37*ABS($D$8)))</f>
        <v>1559.25</v>
      </c>
      <c r="F29" s="46">
        <f>ABS(IF((ABS($D$6)*'[1]New Audit Methodology Guidance'!P36)&lt;('[1]New Audit Methodology Guidance'!P37*ABS($D$8)),ABS($D$6)*'[1]New Audit Methodology Guidance'!P36,'[1]New Audit Methodology Guidance'!P37*ABS($D$8)))</f>
        <v>1559.25</v>
      </c>
    </row>
  </sheetData>
  <sheetProtection password="81DA" sheet="1" objects="1" scenarios="1" selectLockedCells="1"/>
  <mergeCells count="4">
    <mergeCell ref="D4:E4"/>
    <mergeCell ref="D6:E6"/>
    <mergeCell ref="D8:E8"/>
    <mergeCell ref="D10:E10"/>
  </mergeCells>
  <conditionalFormatting sqref="C19:F27 C29:F29">
    <cfRule type="cellIs" dxfId="1" priority="2" operator="greaterThan">
      <formula>0</formula>
    </cfRule>
  </conditionalFormatting>
  <dataValidations count="2">
    <dataValidation operator="notEqual" allowBlank="1" showInputMessage="1" errorTitle="Warning" error="You must enter a number." sqref="D6" xr:uid="{00000000-0002-0000-0100-000000000000}">
      <formula1>0</formula1>
      <formula2>0</formula2>
    </dataValidation>
    <dataValidation type="list" allowBlank="1" showInputMessage="1" showErrorMessage="1" sqref="D10" xr:uid="{00000000-0002-0000-0100-000001000000}">
      <formula1>#REF!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40"/>
  <sheetViews>
    <sheetView showGridLines="0" topLeftCell="A28" zoomScale="95" zoomScaleNormal="95" workbookViewId="0">
      <selection activeCell="C19" sqref="C19"/>
    </sheetView>
  </sheetViews>
  <sheetFormatPr defaultColWidth="9.140625" defaultRowHeight="12.75" x14ac:dyDescent="0.2"/>
  <cols>
    <col min="1" max="1" width="2.7109375" style="24" customWidth="1"/>
    <col min="2" max="2" width="24.42578125" style="24" customWidth="1"/>
    <col min="3" max="6" width="30.28515625" style="24" customWidth="1"/>
    <col min="7" max="1024" width="9.140625" style="24"/>
  </cols>
  <sheetData>
    <row r="1" spans="1:6" x14ac:dyDescent="0.2">
      <c r="A1" s="25" t="s">
        <v>15</v>
      </c>
      <c r="F1" s="26" t="s">
        <v>16</v>
      </c>
    </row>
    <row r="2" spans="1:6" ht="15" customHeight="1" x14ac:dyDescent="0.2">
      <c r="A2" s="27" t="s">
        <v>17</v>
      </c>
      <c r="F2" s="28"/>
    </row>
    <row r="3" spans="1:6" x14ac:dyDescent="0.2">
      <c r="E3" s="29"/>
      <c r="F3" s="29"/>
    </row>
    <row r="4" spans="1:6" x14ac:dyDescent="0.2">
      <c r="B4" s="30" t="s">
        <v>18</v>
      </c>
      <c r="D4" s="5" t="s">
        <v>40</v>
      </c>
      <c r="E4" s="5"/>
      <c r="F4" s="31"/>
    </row>
    <row r="5" spans="1:6" ht="8.1" customHeight="1" x14ac:dyDescent="0.2">
      <c r="B5" s="30"/>
      <c r="D5" s="32"/>
      <c r="E5" s="33"/>
      <c r="F5" s="33"/>
    </row>
    <row r="6" spans="1:6" x14ac:dyDescent="0.2">
      <c r="B6" s="30" t="s">
        <v>19</v>
      </c>
      <c r="D6" s="4">
        <v>21723.59</v>
      </c>
      <c r="E6" s="4"/>
      <c r="F6" s="33"/>
    </row>
    <row r="7" spans="1:6" ht="8.1" customHeight="1" x14ac:dyDescent="0.2">
      <c r="B7" s="30"/>
      <c r="D7" s="34"/>
      <c r="E7" s="33"/>
      <c r="F7" s="33"/>
    </row>
    <row r="8" spans="1:6" x14ac:dyDescent="0.2">
      <c r="B8" s="30" t="s">
        <v>20</v>
      </c>
      <c r="D8" s="4">
        <f>14250/3</f>
        <v>4750</v>
      </c>
      <c r="E8" s="4"/>
      <c r="F8" s="33"/>
    </row>
    <row r="9" spans="1:6" ht="8.1" customHeight="1" x14ac:dyDescent="0.2">
      <c r="B9" s="30"/>
      <c r="D9" s="35"/>
      <c r="E9" s="33"/>
      <c r="F9" s="33"/>
    </row>
    <row r="10" spans="1:6" ht="12.75" customHeight="1" x14ac:dyDescent="0.2">
      <c r="B10" s="30" t="s">
        <v>21</v>
      </c>
      <c r="D10" s="3" t="s">
        <v>28</v>
      </c>
      <c r="E10" s="3"/>
      <c r="F10" s="33"/>
    </row>
    <row r="11" spans="1:6" ht="8.1" customHeight="1" x14ac:dyDescent="0.2">
      <c r="B11" s="30"/>
      <c r="D11" s="32"/>
      <c r="E11" s="33"/>
      <c r="F11" s="33"/>
    </row>
    <row r="12" spans="1:6" x14ac:dyDescent="0.2">
      <c r="B12" s="36" t="s">
        <v>23</v>
      </c>
      <c r="D12" s="37">
        <f>ABS(D6)/ABS(D8)</f>
        <v>4.5733873684210531</v>
      </c>
      <c r="E12" s="33"/>
      <c r="F12" s="33"/>
    </row>
    <row r="13" spans="1:6" ht="9" customHeight="1" x14ac:dyDescent="0.2">
      <c r="B13" s="36"/>
      <c r="D13" s="38"/>
    </row>
    <row r="14" spans="1:6" x14ac:dyDescent="0.2">
      <c r="B14" s="39" t="s">
        <v>24</v>
      </c>
      <c r="D14" s="40">
        <f>IF($D$12&lt;=10,HLOOKUP($D$10,C18:F27,2,0),IF($D$12&lt;=15,HLOOKUP(D10,C18:F27,3,0),IF($D$12&lt;=20,HLOOKUP($D$10,C18:F27,4,0),IF($D$12&lt;=25,HLOOKUP($D$10,C18:F27,5,0),IF($D$12&lt;=30,HLOOKUP($D$10,C18:F27,6,0),IF($D$12&lt;=40,HLOOKUP($D$10,C18:F27,7,0),IF($D$12&lt;=50,HLOOKUP($D$10,C18:F27,8,0),IF($D$12&lt;=100,HLOOKUP($D$10,C18:F27,9,0),HLOOKUP($D$10,C18:F27,10,0)))))))))</f>
        <v>7</v>
      </c>
    </row>
    <row r="15" spans="1:6" ht="9" customHeight="1" x14ac:dyDescent="0.2">
      <c r="B15" s="39"/>
      <c r="D15" s="41"/>
    </row>
    <row r="16" spans="1:6" x14ac:dyDescent="0.2">
      <c r="B16" s="39" t="s">
        <v>25</v>
      </c>
      <c r="D16" s="40">
        <f>HLOOKUP(D10,C18:F29,12,0)</f>
        <v>2137.5</v>
      </c>
    </row>
    <row r="18" spans="2:6" ht="33.75" x14ac:dyDescent="0.2">
      <c r="B18" s="42" t="s">
        <v>26</v>
      </c>
      <c r="C18" s="43" t="s">
        <v>27</v>
      </c>
      <c r="D18" s="43" t="s">
        <v>22</v>
      </c>
      <c r="E18" s="43" t="s">
        <v>28</v>
      </c>
      <c r="F18" s="43" t="s">
        <v>29</v>
      </c>
    </row>
    <row r="19" spans="2:6" x14ac:dyDescent="0.2">
      <c r="B19" s="44" t="s">
        <v>30</v>
      </c>
      <c r="C19" s="45">
        <f>ROUNDUP(IF(ROUNDUP($D$12,2)&lt;1,1,IF(ROUNDUP($D$12,2)&lt;=10,VLOOKUP(ROUNDUP($D$12,0),'[1]New Audit Methodology Guidance'!$B$6:$D$23,3,0),0)),0)</f>
        <v>1</v>
      </c>
      <c r="D19" s="45">
        <f>ROUNDUP(IF(ROUNDUP($D$12,2)&lt;1,1,IF(ROUNDUP($D$12,2)&lt;=10,VLOOKUP(ROUNDUP($D$12,0),'[1]New Audit Methodology Guidance'!B6:H23,7,0),0)),0)</f>
        <v>4</v>
      </c>
      <c r="E19" s="45">
        <f>ROUNDUP(IF(ROUNDUP($D$12,2)&lt;0.5,1,IF(ROUNDUP($D$12,2)&lt;1,2,IF(ROUNDUP($D$12,2)&lt;1.5,2,IF(ROUNDUP($D$12,2)&lt;2.25,3,IF(ROUNDUP($D$12,2)&lt;2.75,4,IF(ROUNDUP($D$12,2)&lt;3.5,5,IF(ROUNDUP($D$12,2)&lt;4.25,6,IF(ROUNDUP($D$12,2)&lt;4.75,7,IF(ROUNDUP($D$12,2)&lt;5.5,8,IF(ROUNDUP($D$12,2)&lt;6.25,9,IF(ROUNDUP($D$12,2)&lt;6.75,10,IF(ROUNDUP($D$12,2)&lt;7.5,11,IF(ROUNDUP($D$12,2)&lt;8.25,12,IF(ROUNDUP($D$12,2)&lt;8.75,13,IF(ROUNDUP($D$12,2)&lt;9.5,14,IF(ROUNDUP($D$12,2)&lt;=10,15,0)))))))))))))))),0)</f>
        <v>7</v>
      </c>
      <c r="F19" s="45">
        <f>ROUNDUP(IF(ROUNDUP($D$12,2)&lt;(1.5/3),1,IF(ROUNDUP($D$12,2)&lt;(2.5/3),2,IF(ROUNDUP($D$12,2)&lt;(3.5/3),3,IF(ROUNDUP($D$12,2)&lt;(4.5/3),4,IF(ROUNDUP($D$12,2)&lt;(5.5/3),5,IF(ROUNDUP($D$12,2)&lt;(6.5/3),6,IF(ROUNDUP($D$12,2)&lt;(7.5/3),7,IF(ROUNDUP($D$12,2)&lt;(8.5/3),9,IF(ROUNDUP($D$12,2)&lt;(9.5/3),9,IF(ROUNDUP($D$12,2)&lt;(10.5/3),10,IF(ROUNDUP($D$12,2)&lt;(11.5/3),11,IF(ROUNDUP($D$12,2)&lt;(12.5/3),12,IF(ROUNDUP($D$12,2)&lt;(13.5/3),13,IF(ROUNDUP($D$12,2)&lt;(14.5/3),14,IF(ROUNDUP($D$12,2)&lt;(15.5/3),15,IF(ROUNDUP($D$12,2)&lt;(16.5/3),16,IF(ROUNDUP($D$12,2)&lt;(17.5/3),17,IF(ROUNDUP($D$12,2)&lt;(18.5/3),18,IF(ROUNDUP($D$12,2)&lt;(19.5/3),19,IF(ROUNDUP($D$12,2)&lt;(20.5/3),20,IF(ROUNDUP($D$12,2)&lt;(21.5/3),21,IF(ROUNDUP($D$12,2)&lt;(22.5/3),22,IF(ROUNDUP($D$12,2)&lt;(23.5/3),23,IF(ROUNDUP($D$12,2)&lt;(24.5/3),24,IF(ROUNDUP($D$12,2)&lt;(25.5/3),25,IF(ROUNDUP($D$12,2)&lt;(26.5/3),26,IF(ROUNDUP($D$12,2)&lt;(27.5/3),27,IF(ROUNDUP($D$12,2)&lt;(28.5/3),28,IF(ROUNDUP($D$12,2)&lt;(29.5/3),29,IF(ROUNDUP($D$12,2)&lt;=(30/3),30,0)))))))))))))))))))))))))))))),0)</f>
        <v>14</v>
      </c>
    </row>
    <row r="20" spans="2:6" x14ac:dyDescent="0.2">
      <c r="B20" s="44" t="s">
        <v>31</v>
      </c>
      <c r="C20" s="45">
        <f>ROUNDUP(IF($D$12&lt;='[1]New Audit Methodology Guidance'!$B$16,IF('Sample Size &amp; Threshold Calc'!$D$12&gt;'[1]New Audit Methodology Guidance'!B15,(($D$12-'[1]New Audit Methodology Guidance'!$B$15)*'[1]New Audit Methodology Guidance'!$F$16)+'[1]New Audit Methodology Guidance'!$D$15),0),0)</f>
        <v>1</v>
      </c>
      <c r="D20" s="45">
        <f>ROUNDUP(IF($D$12&lt;='[1]New Audit Methodology Guidance'!$B$16,IF('Sample Size &amp; Threshold Calc'!$D$12&gt;'[1]New Audit Methodology Guidance'!$B$15,(($D$12-'[1]New Audit Methodology Guidance'!$B$15)*'[1]New Audit Methodology Guidance'!$J$16)+'[1]New Audit Methodology Guidance'!$H$15),0),0)</f>
        <v>3</v>
      </c>
      <c r="E20" s="45">
        <f>ROUNDUP(IF($D$12&lt;='[1]New Audit Methodology Guidance'!$B$16,IF('Sample Size &amp; Threshold Calc'!$D$12&gt;'[1]New Audit Methodology Guidance'!$B$15,(($D$12-'[1]New Audit Methodology Guidance'!$B$15)*'[1]New Audit Methodology Guidance'!$N$16)+'[1]New Audit Methodology Guidance'!$L$15),0),0)</f>
        <v>7</v>
      </c>
      <c r="F20" s="45">
        <f>ROUNDUP(IF($D$12&lt;='[1]New Audit Methodology Guidance'!$B$16,IF('Sample Size &amp; Threshold Calc'!$D$12&gt;'[1]New Audit Methodology Guidance'!$B$15,(($D$12-'[1]New Audit Methodology Guidance'!$B$15)*'[1]New Audit Methodology Guidance'!$R$16)+'[1]New Audit Methodology Guidance'!$P$15),0),0)</f>
        <v>14</v>
      </c>
    </row>
    <row r="21" spans="2:6" x14ac:dyDescent="0.2">
      <c r="B21" s="44" t="s">
        <v>32</v>
      </c>
      <c r="C21" s="45">
        <f>ROUNDUP(IF($D$12&lt;='[1]New Audit Methodology Guidance'!$B$17,IF('Sample Size &amp; Threshold Calc'!$D$12&gt;'[1]New Audit Methodology Guidance'!$B$16,(($D$12-'[1]New Audit Methodology Guidance'!$B$16)*'[1]New Audit Methodology Guidance'!$F$17)+'[1]New Audit Methodology Guidance'!$D$16),0),0)</f>
        <v>0</v>
      </c>
      <c r="D21" s="45">
        <f>ROUNDUP(IF($D$12&lt;='[1]New Audit Methodology Guidance'!$B$17,IF('Sample Size &amp; Threshold Calc'!$D$12&gt;'[1]New Audit Methodology Guidance'!$B$16,(($D$12-'[1]New Audit Methodology Guidance'!$B$16)*'[1]New Audit Methodology Guidance'!$J$17)+'[1]New Audit Methodology Guidance'!$H$16),0),0)</f>
        <v>0</v>
      </c>
      <c r="E21" s="45">
        <f>ROUNDUP(IF($D$12&lt;='[1]New Audit Methodology Guidance'!$B$17,IF('Sample Size &amp; Threshold Calc'!$D$12&gt;'[1]New Audit Methodology Guidance'!$B$16,(($D$12-'[1]New Audit Methodology Guidance'!$B$16)*'[1]New Audit Methodology Guidance'!$N$17)+'[1]New Audit Methodology Guidance'!$L$16),0),0)</f>
        <v>0</v>
      </c>
      <c r="F21" s="45">
        <f>ROUNDUP(IF($D$12&lt;='[1]New Audit Methodology Guidance'!$B$17,IF('Sample Size &amp; Threshold Calc'!$D$12&gt;'[1]New Audit Methodology Guidance'!$B$16,(($D$12-'[1]New Audit Methodology Guidance'!$B$16)*'[1]New Audit Methodology Guidance'!$R$17)+'[1]New Audit Methodology Guidance'!$P$16),0),0)</f>
        <v>0</v>
      </c>
    </row>
    <row r="22" spans="2:6" x14ac:dyDescent="0.2">
      <c r="B22" s="44" t="s">
        <v>33</v>
      </c>
      <c r="C22" s="45">
        <f>ROUNDUP(IF($D$12&lt;='[1]New Audit Methodology Guidance'!B18,IF('Sample Size &amp; Threshold Calc'!$D$12&gt;'[1]New Audit Methodology Guidance'!B17,(($D$12-'[1]New Audit Methodology Guidance'!B17)*'[1]New Audit Methodology Guidance'!F18)+'[1]New Audit Methodology Guidance'!D17),0),0)</f>
        <v>0</v>
      </c>
      <c r="D22" s="45">
        <f>ROUNDUP(IF($D$12&lt;='[1]New Audit Methodology Guidance'!$B$18,IF('Sample Size &amp; Threshold Calc'!$D$12&gt;'[1]New Audit Methodology Guidance'!$B$17,(($D$12-'[1]New Audit Methodology Guidance'!$B$17)*'[1]New Audit Methodology Guidance'!$J$18)+'[1]New Audit Methodology Guidance'!$H$17),0),0)</f>
        <v>0</v>
      </c>
      <c r="E22" s="45">
        <f>ROUNDUP(IF($D$12&lt;='[1]New Audit Methodology Guidance'!$B$18,IF('Sample Size &amp; Threshold Calc'!$D$12&gt;'[1]New Audit Methodology Guidance'!$B$17,(($D$12-'[1]New Audit Methodology Guidance'!$B$17)*'[1]New Audit Methodology Guidance'!$N$18)+'[1]New Audit Methodology Guidance'!$L$17),0),0)</f>
        <v>0</v>
      </c>
      <c r="F22" s="45">
        <f>ROUNDUP(IF($D$12&lt;='[1]New Audit Methodology Guidance'!$B$18,IF('Sample Size &amp; Threshold Calc'!$D$12&gt;'[1]New Audit Methodology Guidance'!$B$17,(($D$12-'[1]New Audit Methodology Guidance'!$B$17)*'[1]New Audit Methodology Guidance'!$R$18)+'[1]New Audit Methodology Guidance'!$P$17),0),0)</f>
        <v>0</v>
      </c>
    </row>
    <row r="23" spans="2:6" x14ac:dyDescent="0.2">
      <c r="B23" s="44" t="s">
        <v>34</v>
      </c>
      <c r="C23" s="45">
        <f>ROUNDUP(IF($D$12&lt;='[1]New Audit Methodology Guidance'!B19,IF('Sample Size &amp; Threshold Calc'!$D$12&gt;'[1]New Audit Methodology Guidance'!B18,(($D$12-'[1]New Audit Methodology Guidance'!B18)*'[1]New Audit Methodology Guidance'!F19)+'[1]New Audit Methodology Guidance'!D18),0),0)</f>
        <v>0</v>
      </c>
      <c r="D23" s="45">
        <f>ROUNDUP(IF($D$12&lt;='[1]New Audit Methodology Guidance'!$B$19,IF('Sample Size &amp; Threshold Calc'!$D$12&gt;'[1]New Audit Methodology Guidance'!$B$18,(($D$12-'[1]New Audit Methodology Guidance'!$B$18)*'[1]New Audit Methodology Guidance'!$J$19)+'[1]New Audit Methodology Guidance'!$H$18),0),0)</f>
        <v>0</v>
      </c>
      <c r="E23" s="45">
        <f>ROUNDUP(IF($D$12&lt;='[1]New Audit Methodology Guidance'!$B$19,IF('Sample Size &amp; Threshold Calc'!$D$12&gt;'[1]New Audit Methodology Guidance'!$B$18,(($D$12-'[1]New Audit Methodology Guidance'!$B$18)*'[1]New Audit Methodology Guidance'!$N$19)+'[1]New Audit Methodology Guidance'!$L$18),0),0)</f>
        <v>0</v>
      </c>
      <c r="F23" s="45">
        <f>ROUNDUP(IF($D$12&lt;='[1]New Audit Methodology Guidance'!$B$19,IF('Sample Size &amp; Threshold Calc'!$D$12&gt;'[1]New Audit Methodology Guidance'!$B$18,(($D$12-'[1]New Audit Methodology Guidance'!$B$18)*'[1]New Audit Methodology Guidance'!$R$19)+'[1]New Audit Methodology Guidance'!$P$18),0),0)</f>
        <v>0</v>
      </c>
    </row>
    <row r="24" spans="2:6" x14ac:dyDescent="0.2">
      <c r="B24" s="44" t="s">
        <v>35</v>
      </c>
      <c r="C24" s="45">
        <f>ROUNDUP(IF($D$12&lt;='[1]New Audit Methodology Guidance'!B20,IF('Sample Size &amp; Threshold Calc'!$D$12&gt;'[1]New Audit Methodology Guidance'!B19,(($D$12-'[1]New Audit Methodology Guidance'!B19)*'[1]New Audit Methodology Guidance'!F20)+'[1]New Audit Methodology Guidance'!D19),0),0)</f>
        <v>0</v>
      </c>
      <c r="D24" s="45">
        <f>ROUNDUP(IF($D$12&lt;='[1]New Audit Methodology Guidance'!$B$20,IF('Sample Size &amp; Threshold Calc'!$D$12&gt;'[1]New Audit Methodology Guidance'!$B$19,(($D$12-'[1]New Audit Methodology Guidance'!$B$19)*'[1]New Audit Methodology Guidance'!$J$20)+'[1]New Audit Methodology Guidance'!$H$19),0),0)</f>
        <v>0</v>
      </c>
      <c r="E24" s="45">
        <f>ROUNDUP(IF($D$12&lt;='[1]New Audit Methodology Guidance'!$B$20,IF('Sample Size &amp; Threshold Calc'!$D$12&gt;'[1]New Audit Methodology Guidance'!$B$19,(($D$12-'[1]New Audit Methodology Guidance'!$B$19)*'[1]New Audit Methodology Guidance'!$N$20)+'[1]New Audit Methodology Guidance'!$L$19),0),0)</f>
        <v>0</v>
      </c>
      <c r="F24" s="45">
        <f>ROUNDUP(IF($D$12&lt;='[1]New Audit Methodology Guidance'!$B$20,IF('Sample Size &amp; Threshold Calc'!$D$12&gt;'[1]New Audit Methodology Guidance'!$B$19,(($D$12-'[1]New Audit Methodology Guidance'!$B$19)*'[1]New Audit Methodology Guidance'!$R$20)+'[1]New Audit Methodology Guidance'!$P$19),0),0)</f>
        <v>0</v>
      </c>
    </row>
    <row r="25" spans="2:6" x14ac:dyDescent="0.2">
      <c r="B25" s="44" t="s">
        <v>36</v>
      </c>
      <c r="C25" s="45">
        <f>ROUNDUP(IF($D$12&lt;='[1]New Audit Methodology Guidance'!B21,IF('Sample Size &amp; Threshold Calc'!$D$12&gt;'[1]New Audit Methodology Guidance'!B20,(($D$12-'[1]New Audit Methodology Guidance'!B20)*'[1]New Audit Methodology Guidance'!F21)+'[1]New Audit Methodology Guidance'!D20),0),0)</f>
        <v>0</v>
      </c>
      <c r="D25" s="45">
        <f>ROUNDUP(IF($D$12&lt;='[1]New Audit Methodology Guidance'!$B$21,IF('Sample Size &amp; Threshold Calc'!$D$12&gt;'[1]New Audit Methodology Guidance'!$B$20,(($D$12-'[1]New Audit Methodology Guidance'!$B$20)*'[1]New Audit Methodology Guidance'!$J$21)+'[1]New Audit Methodology Guidance'!$H$20),0),0)</f>
        <v>0</v>
      </c>
      <c r="E25" s="45">
        <f>ROUNDUP(IF($D$12&lt;='[1]New Audit Methodology Guidance'!$B$21,IF('Sample Size &amp; Threshold Calc'!$D$12&gt;'[1]New Audit Methodology Guidance'!$B$20,(($D$12-'[1]New Audit Methodology Guidance'!$B$20)*'[1]New Audit Methodology Guidance'!$N$21)+'[1]New Audit Methodology Guidance'!$L$20),0),0)</f>
        <v>0</v>
      </c>
      <c r="F25" s="45">
        <f>ROUNDUP(IF($D$12&lt;='[1]New Audit Methodology Guidance'!$B$21,IF('Sample Size &amp; Threshold Calc'!$D$12&gt;'[1]New Audit Methodology Guidance'!$B$20,(($D$12-'[1]New Audit Methodology Guidance'!$B$20)*'[1]New Audit Methodology Guidance'!$R$21)+'[1]New Audit Methodology Guidance'!$P$20),0),0)</f>
        <v>0</v>
      </c>
    </row>
    <row r="26" spans="2:6" x14ac:dyDescent="0.2">
      <c r="B26" s="44" t="s">
        <v>37</v>
      </c>
      <c r="C26" s="45">
        <f>ROUNDUP(IF($D$12&lt;='[1]New Audit Methodology Guidance'!B22,IF('Sample Size &amp; Threshold Calc'!$D$12&gt;'[1]New Audit Methodology Guidance'!B21,(($D$12-'[1]New Audit Methodology Guidance'!B21)*'[1]New Audit Methodology Guidance'!F22)+'[1]New Audit Methodology Guidance'!D21),0),0)</f>
        <v>0</v>
      </c>
      <c r="D26" s="45">
        <f>ROUNDUP(IF($D$12&lt;='[1]New Audit Methodology Guidance'!$B$22,IF('Sample Size &amp; Threshold Calc'!$D$12&gt;'[1]New Audit Methodology Guidance'!$B$21,(($D$12-'[1]New Audit Methodology Guidance'!$B$21)*'[1]New Audit Methodology Guidance'!$J$22)+'[1]New Audit Methodology Guidance'!$H$21),0),0)</f>
        <v>0</v>
      </c>
      <c r="E26" s="45">
        <f>ROUNDUP(IF($D$12&lt;='[1]New Audit Methodology Guidance'!$B$22,IF('Sample Size &amp; Threshold Calc'!$D$12&gt;'[1]New Audit Methodology Guidance'!$B$21,(($D$12-'[1]New Audit Methodology Guidance'!$B$21)*'[1]New Audit Methodology Guidance'!$N$22)+'[1]New Audit Methodology Guidance'!$L$21),0),0)</f>
        <v>0</v>
      </c>
      <c r="F26" s="45">
        <f>ROUNDUP(IF($D$12&lt;='[1]New Audit Methodology Guidance'!$B$22,IF('Sample Size &amp; Threshold Calc'!$D$12&gt;'[1]New Audit Methodology Guidance'!$B$21,(($D$12-'[1]New Audit Methodology Guidance'!$B$21)*'[1]New Audit Methodology Guidance'!$R$22)+'[1]New Audit Methodology Guidance'!$P$21),0),0)</f>
        <v>0</v>
      </c>
    </row>
    <row r="27" spans="2:6" x14ac:dyDescent="0.2">
      <c r="B27" s="44" t="s">
        <v>38</v>
      </c>
      <c r="C27" s="45">
        <f>ROUNDUP(IF($D$12&lt;='[1]New Audit Methodology Guidance'!$B$23,IF('Sample Size &amp; Threshold Calc'!$D$12&gt;'[1]New Audit Methodology Guidance'!B22,(($D$12-'[1]New Audit Methodology Guidance'!B22)*'[1]New Audit Methodology Guidance'!F23)+'[1]New Audit Methodology Guidance'!D22),40),0)</f>
        <v>0</v>
      </c>
      <c r="D27" s="45">
        <f>ROUNDUP(IF($D$12&lt;='[1]New Audit Methodology Guidance'!$B$23,IF('Sample Size &amp; Threshold Calc'!$D$12&gt;'[1]New Audit Methodology Guidance'!$B$22,(($D$12-'[1]New Audit Methodology Guidance'!$B$22)*'[1]New Audit Methodology Guidance'!$J$23)+'[1]New Audit Methodology Guidance'!H22),75),0)</f>
        <v>0</v>
      </c>
      <c r="E27" s="45">
        <f>ROUNDUP(IF($D$12&lt;='[1]New Audit Methodology Guidance'!$B$23,IF('Sample Size &amp; Threshold Calc'!$D$12&gt;'[1]New Audit Methodology Guidance'!$B$22,(($D$12-'[1]New Audit Methodology Guidance'!$B$22)*'[1]New Audit Methodology Guidance'!$N$23)+'[1]New Audit Methodology Guidance'!L22),75),0)</f>
        <v>0</v>
      </c>
      <c r="F27" s="45">
        <f>ROUNDUP(IF($D$12&lt;='[1]New Audit Methodology Guidance'!$B$23,IF('Sample Size &amp; Threshold Calc'!$D$12&gt;'[1]New Audit Methodology Guidance'!$B$22,(($D$12-'[1]New Audit Methodology Guidance'!$B$22)*'[1]New Audit Methodology Guidance'!$R$23)+'[1]New Audit Methodology Guidance'!P22),75),0)</f>
        <v>0</v>
      </c>
    </row>
    <row r="29" spans="2:6" x14ac:dyDescent="0.2">
      <c r="B29" s="44" t="s">
        <v>39</v>
      </c>
      <c r="C29" s="46">
        <f>ABS(IF((ABS($D$6)*'[1]New Audit Methodology Guidance'!D36)&lt;('[1]New Audit Methodology Guidance'!D37*ABS($D$8)),ABS($D$6)*'[1]New Audit Methodology Guidance'!D36,'[1]New Audit Methodology Guidance'!D37*ABS($D$8)))</f>
        <v>4275</v>
      </c>
      <c r="D29" s="46">
        <f>ABS(IF((ABS($D$6)*'[1]New Audit Methodology Guidance'!H36)&lt;('[1]New Audit Methodology Guidance'!H37*ABS($D$8)),ABS($D$6)*'[1]New Audit Methodology Guidance'!H36,'[1]New Audit Methodology Guidance'!H37*ABS($D$8)))</f>
        <v>4275</v>
      </c>
      <c r="E29" s="46">
        <f>ABS(IF((ABS($D$6)*'[1]New Audit Methodology Guidance'!L36)&lt;('[1]New Audit Methodology Guidance'!L37*ABS($D$8)),ABS($D$6)*'[1]New Audit Methodology Guidance'!L36,'[1]New Audit Methodology Guidance'!L37*ABS($D$8)))</f>
        <v>2137.5</v>
      </c>
      <c r="F29" s="46">
        <f>ABS(IF((ABS($D$6)*'[1]New Audit Methodology Guidance'!P36)&lt;('[1]New Audit Methodology Guidance'!P37*ABS($D$8)),ABS($D$6)*'[1]New Audit Methodology Guidance'!P36,'[1]New Audit Methodology Guidance'!P37*ABS($D$8)))</f>
        <v>2137.5</v>
      </c>
    </row>
    <row r="33" spans="2:6" ht="22.5" x14ac:dyDescent="0.2">
      <c r="B33" s="42" t="s">
        <v>41</v>
      </c>
      <c r="C33" s="42" t="s">
        <v>42</v>
      </c>
      <c r="D33" s="42" t="s">
        <v>43</v>
      </c>
      <c r="E33" s="42" t="s">
        <v>44</v>
      </c>
      <c r="F33" s="42" t="s">
        <v>45</v>
      </c>
    </row>
    <row r="34" spans="2:6" ht="15" x14ac:dyDescent="0.25">
      <c r="B34" s="47">
        <v>1</v>
      </c>
      <c r="C34" s="48" t="s">
        <v>46</v>
      </c>
      <c r="D34" s="49">
        <v>43879</v>
      </c>
      <c r="E34" s="48" t="s">
        <v>47</v>
      </c>
      <c r="F34" s="50">
        <v>1143.43</v>
      </c>
    </row>
    <row r="35" spans="2:6" ht="15" x14ac:dyDescent="0.25">
      <c r="B35" s="47">
        <v>2</v>
      </c>
      <c r="C35" s="48" t="s">
        <v>48</v>
      </c>
      <c r="D35" s="49">
        <v>43864</v>
      </c>
      <c r="E35" s="48" t="s">
        <v>49</v>
      </c>
      <c r="F35" s="50">
        <v>200</v>
      </c>
    </row>
    <row r="36" spans="2:6" ht="15" x14ac:dyDescent="0.25">
      <c r="B36" s="47">
        <v>3</v>
      </c>
      <c r="C36" s="48" t="s">
        <v>50</v>
      </c>
      <c r="D36" s="49">
        <v>43852</v>
      </c>
      <c r="E36" s="48" t="s">
        <v>51</v>
      </c>
      <c r="F36" s="50">
        <v>97.96</v>
      </c>
    </row>
    <row r="37" spans="2:6" ht="15" x14ac:dyDescent="0.25">
      <c r="B37" s="47">
        <v>4</v>
      </c>
      <c r="C37" s="48" t="s">
        <v>52</v>
      </c>
      <c r="D37" s="49">
        <v>43875</v>
      </c>
      <c r="E37" s="48" t="s">
        <v>53</v>
      </c>
      <c r="F37" s="50">
        <v>343.8</v>
      </c>
    </row>
    <row r="38" spans="2:6" ht="15" x14ac:dyDescent="0.25">
      <c r="B38" s="47">
        <v>5</v>
      </c>
      <c r="C38" s="48" t="s">
        <v>54</v>
      </c>
      <c r="D38" s="49">
        <v>43990</v>
      </c>
      <c r="E38" s="48" t="s">
        <v>55</v>
      </c>
      <c r="F38" s="50">
        <v>379.5</v>
      </c>
    </row>
    <row r="39" spans="2:6" ht="15" x14ac:dyDescent="0.25">
      <c r="B39" s="47">
        <v>6</v>
      </c>
      <c r="C39" s="48" t="s">
        <v>56</v>
      </c>
      <c r="D39" s="49">
        <v>43867</v>
      </c>
      <c r="E39" s="48" t="s">
        <v>57</v>
      </c>
      <c r="F39" s="50">
        <v>163.38999999999999</v>
      </c>
    </row>
    <row r="40" spans="2:6" ht="54" x14ac:dyDescent="0.25">
      <c r="B40" s="47">
        <v>7</v>
      </c>
      <c r="C40" s="48" t="s">
        <v>58</v>
      </c>
      <c r="D40" s="49">
        <v>43867</v>
      </c>
      <c r="E40" s="51" t="s">
        <v>59</v>
      </c>
      <c r="F40" s="50">
        <v>284.23</v>
      </c>
    </row>
  </sheetData>
  <mergeCells count="4">
    <mergeCell ref="D4:E4"/>
    <mergeCell ref="D6:E6"/>
    <mergeCell ref="D8:E8"/>
    <mergeCell ref="D10:E10"/>
  </mergeCells>
  <conditionalFormatting sqref="C19:F27 C29:F29">
    <cfRule type="cellIs" dxfId="0" priority="2" operator="greaterThan">
      <formula>0</formula>
    </cfRule>
  </conditionalFormatting>
  <dataValidations count="2">
    <dataValidation operator="notEqual" allowBlank="1" showInputMessage="1" errorTitle="Warning" error="You must enter a number." sqref="D6" xr:uid="{00000000-0002-0000-0200-000000000000}">
      <formula1>0</formula1>
      <formula2>0</formula2>
    </dataValidation>
    <dataValidation type="list" allowBlank="1" showInputMessage="1" showErrorMessage="1" sqref="D10" xr:uid="{00000000-0002-0000-0200-000001000000}">
      <formula1>$C$18:$F$18</formula1>
      <formula2>0</formula2>
    </dataValidation>
  </dataValidation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Roman,Normal"&amp;12&amp;A</oddHeader>
    <oddFooter>&amp;C&amp;"Times New Roman,Normal"&amp;12Página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R292"/>
  <sheetViews>
    <sheetView showGridLines="0" tabSelected="1" topLeftCell="A34" zoomScale="95" zoomScaleNormal="95" workbookViewId="0">
      <selection activeCell="E288" sqref="E288"/>
    </sheetView>
  </sheetViews>
  <sheetFormatPr defaultColWidth="9.140625" defaultRowHeight="12.75" x14ac:dyDescent="0.2"/>
  <cols>
    <col min="1" max="1" width="2.42578125" customWidth="1"/>
    <col min="2" max="2" width="22.85546875" customWidth="1"/>
    <col min="3" max="3" width="20.5703125" customWidth="1"/>
    <col min="4" max="4" width="12.140625" customWidth="1"/>
    <col min="5" max="5" width="63.140625" customWidth="1"/>
    <col min="6" max="6" width="13.140625" customWidth="1"/>
    <col min="7" max="7" width="18.5703125" customWidth="1"/>
    <col min="8" max="8" width="15" customWidth="1"/>
    <col min="9" max="9" width="14.140625" customWidth="1"/>
    <col min="10" max="10" width="12.7109375" customWidth="1"/>
  </cols>
  <sheetData>
    <row r="1" spans="1:226" x14ac:dyDescent="0.2">
      <c r="A1" s="9" t="str">
        <f>+General!A2</f>
        <v>VISACOM S.A.</v>
      </c>
    </row>
    <row r="2" spans="1:226" x14ac:dyDescent="0.2">
      <c r="A2" s="9" t="s">
        <v>60</v>
      </c>
    </row>
    <row r="3" spans="1:226" x14ac:dyDescent="0.2">
      <c r="A3" s="10" t="s">
        <v>61</v>
      </c>
      <c r="B3" s="52"/>
      <c r="C3" s="52"/>
      <c r="D3" s="53"/>
    </row>
    <row r="5" spans="1:226" x14ac:dyDescent="0.2">
      <c r="B5" s="8"/>
      <c r="C5" s="8"/>
      <c r="D5" s="8"/>
      <c r="E5" s="8"/>
      <c r="F5" s="8"/>
      <c r="G5" s="8"/>
      <c r="H5" s="8"/>
      <c r="I5" s="8"/>
      <c r="J5" s="8"/>
    </row>
    <row r="6" spans="1:226" s="54" customFormat="1" ht="27" customHeight="1" x14ac:dyDescent="0.3">
      <c r="B6" s="2" t="s">
        <v>62</v>
      </c>
      <c r="C6" s="2"/>
      <c r="D6" s="2"/>
      <c r="E6" s="2"/>
      <c r="F6" s="2"/>
      <c r="G6" s="2"/>
      <c r="H6" s="2"/>
      <c r="I6" s="2"/>
      <c r="J6" s="2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</row>
    <row r="7" spans="1:226" s="55" customFormat="1" ht="14.25" x14ac:dyDescent="0.2">
      <c r="B7" s="56" t="s">
        <v>63</v>
      </c>
      <c r="C7" s="57" t="s">
        <v>64</v>
      </c>
      <c r="D7" s="58"/>
      <c r="E7" s="58"/>
      <c r="F7" s="58"/>
      <c r="G7" s="58"/>
      <c r="H7" s="58"/>
      <c r="I7" s="59"/>
      <c r="J7" s="60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</row>
    <row r="8" spans="1:226" s="54" customFormat="1" ht="14.25" x14ac:dyDescent="0.2">
      <c r="B8" s="56" t="s">
        <v>65</v>
      </c>
      <c r="C8" s="61">
        <f>'Sample Size - Gastos'!D6</f>
        <v>21723.59</v>
      </c>
      <c r="D8" s="58"/>
      <c r="E8" s="58" t="s">
        <v>66</v>
      </c>
      <c r="F8" s="58"/>
      <c r="G8" s="58"/>
      <c r="H8" s="59"/>
      <c r="I8" s="62"/>
      <c r="J8" s="63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</row>
    <row r="9" spans="1:226" s="54" customFormat="1" ht="14.25" x14ac:dyDescent="0.2">
      <c r="B9" s="56" t="s">
        <v>67</v>
      </c>
      <c r="C9" s="64">
        <f>'Sample Size - Gastos'!D14</f>
        <v>7</v>
      </c>
      <c r="D9" s="58"/>
      <c r="E9" s="58"/>
      <c r="F9" s="58"/>
      <c r="G9" s="58"/>
      <c r="H9" s="59"/>
      <c r="I9" s="62"/>
      <c r="J9" s="63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</row>
    <row r="10" spans="1:226" s="54" customFormat="1" ht="14.25" x14ac:dyDescent="0.2">
      <c r="B10" s="56" t="s">
        <v>68</v>
      </c>
      <c r="C10" s="65">
        <f>C8/C9</f>
        <v>3103.37</v>
      </c>
      <c r="D10" s="58"/>
      <c r="E10" s="66">
        <f>+C10/2</f>
        <v>1551.6849999999999</v>
      </c>
      <c r="F10" s="58"/>
      <c r="G10" s="58"/>
      <c r="H10" s="59"/>
      <c r="I10" s="62"/>
      <c r="J10" s="63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</row>
    <row r="11" spans="1:226" s="54" customFormat="1" ht="14.25" x14ac:dyDescent="0.2">
      <c r="B11" s="67" t="s">
        <v>69</v>
      </c>
      <c r="C11" s="68">
        <f>E10</f>
        <v>1551.6849999999999</v>
      </c>
      <c r="D11" s="58"/>
      <c r="E11" s="69"/>
      <c r="F11" s="69"/>
      <c r="G11" s="69"/>
      <c r="H11" s="70"/>
      <c r="I11" s="71"/>
      <c r="J11" s="72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</row>
    <row r="12" spans="1:226" s="73" customFormat="1" ht="25.5" x14ac:dyDescent="0.2">
      <c r="B12" s="74" t="s">
        <v>70</v>
      </c>
      <c r="C12" s="75" t="s">
        <v>42</v>
      </c>
      <c r="D12" s="75" t="s">
        <v>43</v>
      </c>
      <c r="E12" s="75" t="s">
        <v>71</v>
      </c>
      <c r="F12" s="74" t="s">
        <v>45</v>
      </c>
      <c r="G12" s="74" t="s">
        <v>72</v>
      </c>
      <c r="H12" s="74" t="s">
        <v>73</v>
      </c>
      <c r="I12" s="74" t="s">
        <v>74</v>
      </c>
      <c r="J12" s="74" t="s">
        <v>75</v>
      </c>
      <c r="K12" s="76"/>
      <c r="L12" s="76"/>
      <c r="M12" s="76"/>
      <c r="N12" s="76"/>
      <c r="O12" s="76"/>
      <c r="P12" s="76"/>
      <c r="Q12" s="76"/>
      <c r="R12" s="76"/>
      <c r="S12" s="76"/>
      <c r="T12" s="76"/>
      <c r="U12" s="76"/>
      <c r="V12" s="76"/>
      <c r="W12" s="76"/>
      <c r="X12" s="76"/>
      <c r="Y12" s="76"/>
      <c r="Z12" s="76"/>
      <c r="AA12" s="76"/>
      <c r="AB12" s="76"/>
      <c r="AC12" s="76"/>
      <c r="AD12" s="76"/>
      <c r="AE12" s="76"/>
      <c r="AF12" s="76"/>
      <c r="AG12" s="76"/>
      <c r="AH12" s="76"/>
      <c r="AI12" s="76"/>
      <c r="AJ12" s="76"/>
      <c r="AK12" s="76"/>
      <c r="AL12" s="76"/>
      <c r="AM12" s="76"/>
      <c r="AN12" s="76"/>
      <c r="AO12" s="76"/>
      <c r="AP12" s="76"/>
      <c r="AQ12" s="76"/>
      <c r="AR12" s="76"/>
      <c r="AS12" s="76"/>
      <c r="AT12" s="76"/>
      <c r="AU12" s="76"/>
      <c r="AV12" s="76"/>
      <c r="AW12" s="76"/>
      <c r="AX12" s="76"/>
      <c r="AY12" s="76"/>
      <c r="AZ12" s="76"/>
      <c r="BA12" s="76"/>
      <c r="BB12" s="76"/>
      <c r="BC12" s="76"/>
      <c r="BD12" s="76"/>
      <c r="BE12" s="76"/>
      <c r="BF12" s="76"/>
      <c r="BG12" s="76"/>
      <c r="BH12" s="76"/>
      <c r="BI12" s="76"/>
      <c r="BJ12" s="76"/>
      <c r="BK12" s="76"/>
      <c r="BL12" s="76"/>
      <c r="BM12" s="76"/>
      <c r="BN12" s="76"/>
      <c r="BO12" s="76"/>
      <c r="BP12" s="76"/>
      <c r="BQ12" s="76"/>
      <c r="BR12" s="76"/>
      <c r="BS12" s="76"/>
      <c r="BT12" s="76"/>
      <c r="BU12" s="76"/>
      <c r="BV12" s="76"/>
      <c r="BW12" s="76"/>
      <c r="BX12" s="76"/>
      <c r="BY12" s="76"/>
      <c r="BZ12" s="76"/>
      <c r="CA12" s="76"/>
      <c r="CB12" s="76"/>
      <c r="CC12" s="76"/>
      <c r="CD12" s="76"/>
      <c r="CE12" s="76"/>
      <c r="CF12" s="76"/>
      <c r="CG12" s="76"/>
      <c r="CH12" s="76"/>
      <c r="CI12" s="76"/>
      <c r="CJ12" s="76"/>
      <c r="CK12" s="76"/>
      <c r="CL12" s="76"/>
      <c r="CM12" s="76"/>
      <c r="CN12" s="76"/>
      <c r="CO12" s="76"/>
      <c r="CP12" s="76"/>
      <c r="CQ12" s="76"/>
      <c r="CR12" s="76"/>
      <c r="CS12" s="76"/>
      <c r="CT12" s="76"/>
      <c r="CU12" s="76"/>
      <c r="CV12" s="76"/>
      <c r="CW12" s="76"/>
      <c r="CX12" s="76"/>
      <c r="CY12" s="76"/>
      <c r="CZ12" s="76"/>
      <c r="DA12" s="76"/>
      <c r="DB12" s="76"/>
      <c r="DC12" s="76"/>
      <c r="DD12" s="76"/>
      <c r="DE12" s="76"/>
      <c r="DF12" s="76"/>
      <c r="DG12" s="76"/>
      <c r="DH12" s="76"/>
      <c r="DI12" s="76"/>
      <c r="DJ12" s="76"/>
      <c r="DK12" s="76"/>
      <c r="DL12" s="76"/>
      <c r="DM12" s="76"/>
      <c r="DN12" s="76"/>
      <c r="DO12" s="76"/>
      <c r="DP12" s="76"/>
      <c r="DQ12" s="76"/>
      <c r="DR12" s="76"/>
      <c r="DS12" s="76"/>
      <c r="DT12" s="76"/>
      <c r="DU12" s="76"/>
      <c r="DV12" s="76"/>
      <c r="DW12" s="76"/>
      <c r="DX12" s="76"/>
      <c r="DY12" s="76"/>
      <c r="DZ12" s="76"/>
      <c r="EA12" s="76"/>
      <c r="EB12" s="76"/>
      <c r="EC12" s="76"/>
      <c r="ED12" s="76"/>
      <c r="EE12" s="76"/>
      <c r="EF12" s="76"/>
      <c r="EG12" s="76"/>
      <c r="EH12" s="76"/>
      <c r="EI12" s="76"/>
      <c r="EJ12" s="76"/>
      <c r="EK12" s="76"/>
      <c r="EL12" s="76"/>
      <c r="EM12" s="76"/>
      <c r="EN12" s="76"/>
      <c r="EO12" s="76"/>
      <c r="EP12" s="76"/>
      <c r="EQ12" s="76"/>
      <c r="ER12" s="76"/>
      <c r="ES12" s="76"/>
      <c r="ET12" s="76"/>
      <c r="EU12" s="76"/>
      <c r="EV12" s="76"/>
      <c r="EW12" s="76"/>
      <c r="EX12" s="76"/>
      <c r="EY12" s="76"/>
      <c r="EZ12" s="76"/>
      <c r="FA12" s="76"/>
      <c r="FB12" s="76"/>
      <c r="FC12" s="76"/>
      <c r="FD12" s="76"/>
      <c r="FE12" s="76"/>
      <c r="FF12" s="76"/>
      <c r="FG12" s="76"/>
      <c r="FH12" s="76"/>
      <c r="FI12" s="76"/>
      <c r="FJ12" s="76"/>
      <c r="FK12" s="76"/>
      <c r="FL12" s="76"/>
      <c r="FM12" s="76"/>
      <c r="FN12" s="76"/>
      <c r="FO12" s="76"/>
      <c r="FP12" s="76"/>
      <c r="FQ12" s="76"/>
      <c r="FR12" s="76"/>
      <c r="FS12" s="76"/>
      <c r="FT12" s="76"/>
      <c r="FU12" s="76"/>
      <c r="FV12" s="76"/>
      <c r="FW12" s="76"/>
      <c r="FX12" s="76"/>
      <c r="FY12" s="76"/>
      <c r="FZ12" s="76"/>
      <c r="GA12" s="76"/>
      <c r="GB12" s="76"/>
      <c r="GC12" s="76"/>
      <c r="GD12" s="76"/>
      <c r="GE12" s="76"/>
      <c r="GF12" s="76"/>
      <c r="GG12" s="76"/>
      <c r="GH12" s="76"/>
      <c r="GI12" s="76"/>
      <c r="GJ12" s="76"/>
      <c r="GK12" s="76"/>
      <c r="GL12" s="76"/>
      <c r="GM12" s="76"/>
      <c r="GN12" s="76"/>
      <c r="GO12" s="76"/>
      <c r="GP12" s="76"/>
      <c r="GQ12" s="76"/>
      <c r="GR12" s="76"/>
      <c r="GS12" s="76"/>
      <c r="GT12" s="76"/>
      <c r="GU12" s="76"/>
      <c r="GV12" s="76"/>
      <c r="GW12" s="76"/>
      <c r="GX12" s="76"/>
      <c r="GY12" s="76"/>
      <c r="GZ12" s="76"/>
      <c r="HA12" s="76"/>
      <c r="HB12" s="76"/>
      <c r="HC12" s="76"/>
      <c r="HD12" s="76"/>
      <c r="HE12" s="76"/>
      <c r="HF12" s="76"/>
      <c r="HG12" s="76"/>
      <c r="HH12" s="76"/>
      <c r="HI12" s="76"/>
      <c r="HJ12" s="76"/>
      <c r="HK12" s="76"/>
      <c r="HL12" s="76"/>
      <c r="HM12" s="76"/>
      <c r="HN12" s="76"/>
      <c r="HO12" s="76"/>
      <c r="HP12" s="76"/>
      <c r="HQ12" s="76"/>
      <c r="HR12" s="76"/>
    </row>
    <row r="13" spans="1:226" ht="15" customHeight="1" x14ac:dyDescent="0.25">
      <c r="B13" s="77"/>
      <c r="C13" s="78"/>
      <c r="D13" s="79"/>
      <c r="E13" s="79"/>
      <c r="F13" s="80"/>
      <c r="G13" s="81"/>
      <c r="H13" s="82"/>
      <c r="I13" s="82"/>
      <c r="J13" s="83">
        <f>-$C$11</f>
        <v>-1551.6849999999999</v>
      </c>
    </row>
    <row r="14" spans="1:226" s="84" customFormat="1" ht="12.75" customHeight="1" x14ac:dyDescent="0.25">
      <c r="B14" s="85">
        <v>1</v>
      </c>
      <c r="C14" s="86"/>
      <c r="D14" s="87"/>
      <c r="E14" s="86"/>
      <c r="F14" s="88"/>
      <c r="G14" s="89">
        <f t="shared" ref="G14:G77" si="0">F14+J13</f>
        <v>-1551.6849999999999</v>
      </c>
      <c r="H14" s="90">
        <f t="shared" ref="H14:H77" si="1">IF(G14&gt;0,ROUND(G14/I14+0.5,0),0)</f>
        <v>0</v>
      </c>
      <c r="I14" s="91">
        <f t="shared" ref="I14:I77" si="2">$C$10</f>
        <v>3103.37</v>
      </c>
      <c r="J14" s="92">
        <f t="shared" ref="J14:J77" si="3">G14-(H14*I14)</f>
        <v>-1551.6849999999999</v>
      </c>
    </row>
    <row r="15" spans="1:226" s="84" customFormat="1" ht="12.75" customHeight="1" x14ac:dyDescent="0.25">
      <c r="B15" s="93">
        <f t="shared" ref="B15:B78" si="4">+B14+1</f>
        <v>2</v>
      </c>
      <c r="C15" s="86" t="s">
        <v>76</v>
      </c>
      <c r="D15" s="94">
        <v>43837</v>
      </c>
      <c r="E15" s="86" t="s">
        <v>77</v>
      </c>
      <c r="F15" s="88">
        <v>319</v>
      </c>
      <c r="G15" s="95">
        <f t="shared" si="0"/>
        <v>-1232.6849999999999</v>
      </c>
      <c r="H15" s="96">
        <f t="shared" si="1"/>
        <v>0</v>
      </c>
      <c r="I15" s="97">
        <f t="shared" si="2"/>
        <v>3103.37</v>
      </c>
      <c r="J15" s="98">
        <f t="shared" si="3"/>
        <v>-1232.6849999999999</v>
      </c>
    </row>
    <row r="16" spans="1:226" s="84" customFormat="1" ht="12.75" customHeight="1" x14ac:dyDescent="0.25">
      <c r="B16" s="93">
        <f t="shared" si="4"/>
        <v>3</v>
      </c>
      <c r="C16" s="86" t="s">
        <v>78</v>
      </c>
      <c r="D16" s="94">
        <v>43861</v>
      </c>
      <c r="E16" s="86" t="s">
        <v>79</v>
      </c>
      <c r="F16" s="88">
        <v>254.46</v>
      </c>
      <c r="G16" s="95">
        <f t="shared" si="0"/>
        <v>-978.22499999999991</v>
      </c>
      <c r="H16" s="96">
        <f t="shared" si="1"/>
        <v>0</v>
      </c>
      <c r="I16" s="97">
        <f t="shared" si="2"/>
        <v>3103.37</v>
      </c>
      <c r="J16" s="98">
        <f t="shared" si="3"/>
        <v>-978.22499999999991</v>
      </c>
    </row>
    <row r="17" spans="2:10" s="84" customFormat="1" ht="12.75" customHeight="1" x14ac:dyDescent="0.25">
      <c r="B17" s="93">
        <f t="shared" si="4"/>
        <v>4</v>
      </c>
      <c r="C17" s="86" t="s">
        <v>80</v>
      </c>
      <c r="D17" s="94">
        <v>43878</v>
      </c>
      <c r="E17" s="86" t="s">
        <v>81</v>
      </c>
      <c r="F17" s="88">
        <v>78.239999999999995</v>
      </c>
      <c r="G17" s="95">
        <f t="shared" si="0"/>
        <v>-899.9849999999999</v>
      </c>
      <c r="H17" s="96">
        <f t="shared" si="1"/>
        <v>0</v>
      </c>
      <c r="I17" s="97">
        <f t="shared" si="2"/>
        <v>3103.37</v>
      </c>
      <c r="J17" s="98">
        <f t="shared" si="3"/>
        <v>-899.9849999999999</v>
      </c>
    </row>
    <row r="18" spans="2:10" s="84" customFormat="1" ht="12.75" customHeight="1" x14ac:dyDescent="0.25">
      <c r="B18" s="93">
        <f t="shared" si="4"/>
        <v>5</v>
      </c>
      <c r="C18" s="86" t="s">
        <v>46</v>
      </c>
      <c r="D18" s="94">
        <v>43879</v>
      </c>
      <c r="E18" s="86" t="s">
        <v>47</v>
      </c>
      <c r="F18" s="88">
        <v>1143.43</v>
      </c>
      <c r="G18" s="95">
        <f t="shared" si="0"/>
        <v>243.44500000000016</v>
      </c>
      <c r="H18" s="96">
        <f t="shared" si="1"/>
        <v>1</v>
      </c>
      <c r="I18" s="97">
        <f t="shared" si="2"/>
        <v>3103.37</v>
      </c>
      <c r="J18" s="98">
        <f t="shared" si="3"/>
        <v>-2859.9249999999997</v>
      </c>
    </row>
    <row r="19" spans="2:10" s="84" customFormat="1" ht="12.75" customHeight="1" x14ac:dyDescent="0.25">
      <c r="B19" s="93">
        <f t="shared" si="4"/>
        <v>6</v>
      </c>
      <c r="C19" s="86" t="s">
        <v>82</v>
      </c>
      <c r="D19" s="94">
        <v>43888</v>
      </c>
      <c r="E19" s="86" t="s">
        <v>83</v>
      </c>
      <c r="F19" s="88">
        <v>580.36</v>
      </c>
      <c r="G19" s="95">
        <f t="shared" si="0"/>
        <v>-2279.5649999999996</v>
      </c>
      <c r="H19" s="96">
        <f t="shared" si="1"/>
        <v>0</v>
      </c>
      <c r="I19" s="97">
        <f t="shared" si="2"/>
        <v>3103.37</v>
      </c>
      <c r="J19" s="98">
        <f t="shared" si="3"/>
        <v>-2279.5649999999996</v>
      </c>
    </row>
    <row r="20" spans="2:10" s="84" customFormat="1" ht="12.75" customHeight="1" x14ac:dyDescent="0.25">
      <c r="B20" s="93">
        <f t="shared" si="4"/>
        <v>7</v>
      </c>
      <c r="C20" s="86" t="s">
        <v>84</v>
      </c>
      <c r="D20" s="94">
        <v>43888</v>
      </c>
      <c r="E20" s="86" t="s">
        <v>85</v>
      </c>
      <c r="F20" s="88">
        <v>16.96</v>
      </c>
      <c r="G20" s="95">
        <f t="shared" si="0"/>
        <v>-2262.6049999999996</v>
      </c>
      <c r="H20" s="96">
        <f t="shared" si="1"/>
        <v>0</v>
      </c>
      <c r="I20" s="97">
        <f t="shared" si="2"/>
        <v>3103.37</v>
      </c>
      <c r="J20" s="98">
        <f t="shared" si="3"/>
        <v>-2262.6049999999996</v>
      </c>
    </row>
    <row r="21" spans="2:10" s="84" customFormat="1" ht="12.75" customHeight="1" x14ac:dyDescent="0.25">
      <c r="B21" s="93">
        <f t="shared" si="4"/>
        <v>8</v>
      </c>
      <c r="C21" s="86" t="s">
        <v>86</v>
      </c>
      <c r="D21" s="94">
        <v>43889</v>
      </c>
      <c r="E21" s="86" t="s">
        <v>87</v>
      </c>
      <c r="F21" s="88">
        <v>313.5</v>
      </c>
      <c r="G21" s="95">
        <f t="shared" si="0"/>
        <v>-1949.1049999999996</v>
      </c>
      <c r="H21" s="99">
        <f t="shared" si="1"/>
        <v>0</v>
      </c>
      <c r="I21" s="97">
        <f t="shared" si="2"/>
        <v>3103.37</v>
      </c>
      <c r="J21" s="98">
        <f t="shared" si="3"/>
        <v>-1949.1049999999996</v>
      </c>
    </row>
    <row r="22" spans="2:10" s="84" customFormat="1" ht="12.75" customHeight="1" x14ac:dyDescent="0.25">
      <c r="B22" s="93">
        <f t="shared" si="4"/>
        <v>9</v>
      </c>
      <c r="C22" s="86" t="s">
        <v>88</v>
      </c>
      <c r="D22" s="94">
        <v>43997</v>
      </c>
      <c r="E22" s="86" t="s">
        <v>89</v>
      </c>
      <c r="F22" s="88">
        <v>20</v>
      </c>
      <c r="G22" s="95">
        <f t="shared" si="0"/>
        <v>-1929.1049999999996</v>
      </c>
      <c r="H22" s="99">
        <f t="shared" si="1"/>
        <v>0</v>
      </c>
      <c r="I22" s="97">
        <f t="shared" si="2"/>
        <v>3103.37</v>
      </c>
      <c r="J22" s="98">
        <f t="shared" si="3"/>
        <v>-1929.1049999999996</v>
      </c>
    </row>
    <row r="23" spans="2:10" s="84" customFormat="1" ht="12.75" customHeight="1" x14ac:dyDescent="0.25">
      <c r="B23" s="93">
        <f t="shared" si="4"/>
        <v>10</v>
      </c>
      <c r="C23" s="86" t="s">
        <v>90</v>
      </c>
      <c r="D23" s="94">
        <v>43999</v>
      </c>
      <c r="E23" s="86" t="s">
        <v>91</v>
      </c>
      <c r="F23" s="88">
        <v>140.63999999999999</v>
      </c>
      <c r="G23" s="95">
        <f t="shared" si="0"/>
        <v>-1788.4649999999997</v>
      </c>
      <c r="H23" s="99">
        <f t="shared" si="1"/>
        <v>0</v>
      </c>
      <c r="I23" s="97">
        <f t="shared" si="2"/>
        <v>3103.37</v>
      </c>
      <c r="J23" s="98">
        <f t="shared" si="3"/>
        <v>-1788.4649999999997</v>
      </c>
    </row>
    <row r="24" spans="2:10" s="84" customFormat="1" ht="12.75" customHeight="1" x14ac:dyDescent="0.25">
      <c r="B24" s="93">
        <f t="shared" si="4"/>
        <v>11</v>
      </c>
      <c r="C24" s="86"/>
      <c r="D24" s="87"/>
      <c r="E24" s="86"/>
      <c r="F24" s="88"/>
      <c r="G24" s="95">
        <f t="shared" si="0"/>
        <v>-1788.4649999999997</v>
      </c>
      <c r="H24" s="99">
        <f t="shared" si="1"/>
        <v>0</v>
      </c>
      <c r="I24" s="97">
        <f t="shared" si="2"/>
        <v>3103.37</v>
      </c>
      <c r="J24" s="98">
        <f t="shared" si="3"/>
        <v>-1788.4649999999997</v>
      </c>
    </row>
    <row r="25" spans="2:10" s="84" customFormat="1" ht="12.75" customHeight="1" x14ac:dyDescent="0.25">
      <c r="B25" s="93">
        <f t="shared" si="4"/>
        <v>12</v>
      </c>
      <c r="C25" s="86" t="s">
        <v>92</v>
      </c>
      <c r="D25" s="94">
        <v>43836</v>
      </c>
      <c r="E25" s="86" t="s">
        <v>93</v>
      </c>
      <c r="F25" s="88">
        <v>4.92</v>
      </c>
      <c r="G25" s="95">
        <f t="shared" si="0"/>
        <v>-1783.5449999999996</v>
      </c>
      <c r="H25" s="99">
        <f t="shared" si="1"/>
        <v>0</v>
      </c>
      <c r="I25" s="97">
        <f t="shared" si="2"/>
        <v>3103.37</v>
      </c>
      <c r="J25" s="98">
        <f t="shared" si="3"/>
        <v>-1783.5449999999996</v>
      </c>
    </row>
    <row r="26" spans="2:10" s="84" customFormat="1" ht="12.75" customHeight="1" x14ac:dyDescent="0.25">
      <c r="B26" s="93">
        <f t="shared" si="4"/>
        <v>13</v>
      </c>
      <c r="C26" s="86" t="s">
        <v>94</v>
      </c>
      <c r="D26" s="94">
        <v>43837</v>
      </c>
      <c r="E26" s="86" t="s">
        <v>95</v>
      </c>
      <c r="F26" s="88">
        <v>3.86</v>
      </c>
      <c r="G26" s="95">
        <f t="shared" si="0"/>
        <v>-1779.6849999999997</v>
      </c>
      <c r="H26" s="99">
        <f t="shared" si="1"/>
        <v>0</v>
      </c>
      <c r="I26" s="97">
        <f t="shared" si="2"/>
        <v>3103.37</v>
      </c>
      <c r="J26" s="98">
        <f t="shared" si="3"/>
        <v>-1779.6849999999997</v>
      </c>
    </row>
    <row r="27" spans="2:10" s="84" customFormat="1" ht="12.75" customHeight="1" x14ac:dyDescent="0.25">
      <c r="B27" s="93">
        <f t="shared" si="4"/>
        <v>14</v>
      </c>
      <c r="C27" s="86" t="s">
        <v>96</v>
      </c>
      <c r="D27" s="94">
        <v>43839</v>
      </c>
      <c r="E27" s="86" t="s">
        <v>97</v>
      </c>
      <c r="F27" s="88">
        <v>14</v>
      </c>
      <c r="G27" s="95">
        <f t="shared" si="0"/>
        <v>-1765.6849999999997</v>
      </c>
      <c r="H27" s="99">
        <f t="shared" si="1"/>
        <v>0</v>
      </c>
      <c r="I27" s="97">
        <f t="shared" si="2"/>
        <v>3103.37</v>
      </c>
      <c r="J27" s="98">
        <f t="shared" si="3"/>
        <v>-1765.6849999999997</v>
      </c>
    </row>
    <row r="28" spans="2:10" s="84" customFormat="1" ht="12.75" customHeight="1" x14ac:dyDescent="0.25">
      <c r="B28" s="93">
        <f t="shared" si="4"/>
        <v>15</v>
      </c>
      <c r="C28" s="86" t="s">
        <v>98</v>
      </c>
      <c r="D28" s="94">
        <v>43843</v>
      </c>
      <c r="E28" s="86" t="s">
        <v>99</v>
      </c>
      <c r="F28" s="88">
        <v>7.16</v>
      </c>
      <c r="G28" s="95">
        <f t="shared" si="0"/>
        <v>-1758.5249999999996</v>
      </c>
      <c r="H28" s="99">
        <f t="shared" si="1"/>
        <v>0</v>
      </c>
      <c r="I28" s="100">
        <f t="shared" si="2"/>
        <v>3103.37</v>
      </c>
      <c r="J28" s="98">
        <f t="shared" si="3"/>
        <v>-1758.5249999999996</v>
      </c>
    </row>
    <row r="29" spans="2:10" s="84" customFormat="1" ht="12.75" customHeight="1" x14ac:dyDescent="0.25">
      <c r="B29" s="93">
        <f t="shared" si="4"/>
        <v>16</v>
      </c>
      <c r="C29" s="86" t="s">
        <v>98</v>
      </c>
      <c r="D29" s="94">
        <v>43843</v>
      </c>
      <c r="E29" s="86" t="s">
        <v>99</v>
      </c>
      <c r="F29" s="88">
        <v>0.6</v>
      </c>
      <c r="G29" s="95">
        <f t="shared" si="0"/>
        <v>-1757.9249999999997</v>
      </c>
      <c r="H29" s="99">
        <f t="shared" si="1"/>
        <v>0</v>
      </c>
      <c r="I29" s="100">
        <f t="shared" si="2"/>
        <v>3103.37</v>
      </c>
      <c r="J29" s="98">
        <f t="shared" si="3"/>
        <v>-1757.9249999999997</v>
      </c>
    </row>
    <row r="30" spans="2:10" s="84" customFormat="1" ht="12.75" customHeight="1" x14ac:dyDescent="0.25">
      <c r="B30" s="93">
        <f t="shared" si="4"/>
        <v>17</v>
      </c>
      <c r="C30" s="86" t="s">
        <v>100</v>
      </c>
      <c r="D30" s="94">
        <v>43843</v>
      </c>
      <c r="E30" s="86" t="s">
        <v>101</v>
      </c>
      <c r="F30" s="88">
        <v>40</v>
      </c>
      <c r="G30" s="95">
        <f t="shared" si="0"/>
        <v>-1717.9249999999997</v>
      </c>
      <c r="H30" s="99">
        <f t="shared" si="1"/>
        <v>0</v>
      </c>
      <c r="I30" s="100">
        <f t="shared" si="2"/>
        <v>3103.37</v>
      </c>
      <c r="J30" s="98">
        <f t="shared" si="3"/>
        <v>-1717.9249999999997</v>
      </c>
    </row>
    <row r="31" spans="2:10" s="84" customFormat="1" ht="12.75" customHeight="1" x14ac:dyDescent="0.25">
      <c r="B31" s="93">
        <f t="shared" si="4"/>
        <v>18</v>
      </c>
      <c r="C31" s="86" t="s">
        <v>102</v>
      </c>
      <c r="D31" s="94">
        <v>43845</v>
      </c>
      <c r="E31" s="86" t="s">
        <v>103</v>
      </c>
      <c r="F31" s="88">
        <v>25.62</v>
      </c>
      <c r="G31" s="95">
        <f t="shared" si="0"/>
        <v>-1692.3049999999998</v>
      </c>
      <c r="H31" s="99">
        <f t="shared" si="1"/>
        <v>0</v>
      </c>
      <c r="I31" s="100">
        <f t="shared" si="2"/>
        <v>3103.37</v>
      </c>
      <c r="J31" s="101">
        <f t="shared" si="3"/>
        <v>-1692.3049999999998</v>
      </c>
    </row>
    <row r="32" spans="2:10" s="84" customFormat="1" ht="12.75" customHeight="1" x14ac:dyDescent="0.25">
      <c r="B32" s="93">
        <f t="shared" si="4"/>
        <v>19</v>
      </c>
      <c r="C32" s="86" t="s">
        <v>104</v>
      </c>
      <c r="D32" s="94">
        <v>43845</v>
      </c>
      <c r="E32" s="86" t="s">
        <v>105</v>
      </c>
      <c r="F32" s="88">
        <v>2</v>
      </c>
      <c r="G32" s="95">
        <f t="shared" si="0"/>
        <v>-1690.3049999999998</v>
      </c>
      <c r="H32" s="99">
        <f t="shared" si="1"/>
        <v>0</v>
      </c>
      <c r="I32" s="100">
        <f t="shared" si="2"/>
        <v>3103.37</v>
      </c>
      <c r="J32" s="101">
        <f t="shared" si="3"/>
        <v>-1690.3049999999998</v>
      </c>
    </row>
    <row r="33" spans="2:10" s="84" customFormat="1" ht="12.75" customHeight="1" x14ac:dyDescent="0.25">
      <c r="B33" s="93">
        <f t="shared" si="4"/>
        <v>20</v>
      </c>
      <c r="C33" s="86" t="s">
        <v>106</v>
      </c>
      <c r="D33" s="94">
        <v>43860</v>
      </c>
      <c r="E33" s="86" t="s">
        <v>107</v>
      </c>
      <c r="F33" s="88">
        <v>25.44</v>
      </c>
      <c r="G33" s="95">
        <f t="shared" si="0"/>
        <v>-1664.8649999999998</v>
      </c>
      <c r="H33" s="99">
        <f t="shared" si="1"/>
        <v>0</v>
      </c>
      <c r="I33" s="100">
        <f t="shared" si="2"/>
        <v>3103.37</v>
      </c>
      <c r="J33" s="101">
        <f t="shared" si="3"/>
        <v>-1664.8649999999998</v>
      </c>
    </row>
    <row r="34" spans="2:10" s="84" customFormat="1" ht="12.75" customHeight="1" x14ac:dyDescent="0.25">
      <c r="B34" s="93">
        <f t="shared" si="4"/>
        <v>21</v>
      </c>
      <c r="C34" s="86" t="s">
        <v>108</v>
      </c>
      <c r="D34" s="94">
        <v>43864</v>
      </c>
      <c r="E34" s="86" t="s">
        <v>109</v>
      </c>
      <c r="F34" s="88">
        <v>40.130000000000003</v>
      </c>
      <c r="G34" s="95">
        <f t="shared" si="0"/>
        <v>-1624.7349999999997</v>
      </c>
      <c r="H34" s="99">
        <f t="shared" si="1"/>
        <v>0</v>
      </c>
      <c r="I34" s="100">
        <f t="shared" si="2"/>
        <v>3103.37</v>
      </c>
      <c r="J34" s="101">
        <f t="shared" si="3"/>
        <v>-1624.7349999999997</v>
      </c>
    </row>
    <row r="35" spans="2:10" s="84" customFormat="1" ht="12.75" customHeight="1" x14ac:dyDescent="0.25">
      <c r="B35" s="93">
        <f t="shared" si="4"/>
        <v>22</v>
      </c>
      <c r="C35" s="86" t="s">
        <v>110</v>
      </c>
      <c r="D35" s="94">
        <v>43865</v>
      </c>
      <c r="E35" s="86" t="s">
        <v>111</v>
      </c>
      <c r="F35" s="88">
        <v>9.83</v>
      </c>
      <c r="G35" s="95">
        <f t="shared" si="0"/>
        <v>-1614.9049999999997</v>
      </c>
      <c r="H35" s="99">
        <f t="shared" si="1"/>
        <v>0</v>
      </c>
      <c r="I35" s="100">
        <f t="shared" si="2"/>
        <v>3103.37</v>
      </c>
      <c r="J35" s="101">
        <f t="shared" si="3"/>
        <v>-1614.9049999999997</v>
      </c>
    </row>
    <row r="36" spans="2:10" s="84" customFormat="1" ht="12.75" customHeight="1" x14ac:dyDescent="0.25">
      <c r="B36" s="93">
        <f t="shared" si="4"/>
        <v>23</v>
      </c>
      <c r="C36" s="86" t="s">
        <v>112</v>
      </c>
      <c r="D36" s="94">
        <v>43866</v>
      </c>
      <c r="E36" s="86" t="s">
        <v>113</v>
      </c>
      <c r="F36" s="88">
        <v>40.18</v>
      </c>
      <c r="G36" s="95">
        <f t="shared" si="0"/>
        <v>-1574.7249999999997</v>
      </c>
      <c r="H36" s="99">
        <f t="shared" si="1"/>
        <v>0</v>
      </c>
      <c r="I36" s="100">
        <f t="shared" si="2"/>
        <v>3103.37</v>
      </c>
      <c r="J36" s="101">
        <f t="shared" si="3"/>
        <v>-1574.7249999999997</v>
      </c>
    </row>
    <row r="37" spans="2:10" s="84" customFormat="1" ht="12.75" customHeight="1" x14ac:dyDescent="0.25">
      <c r="B37" s="93">
        <f t="shared" si="4"/>
        <v>24</v>
      </c>
      <c r="C37" s="86" t="s">
        <v>114</v>
      </c>
      <c r="D37" s="94">
        <v>43868</v>
      </c>
      <c r="E37" s="86" t="s">
        <v>115</v>
      </c>
      <c r="F37" s="88">
        <v>10.92</v>
      </c>
      <c r="G37" s="95">
        <f t="shared" si="0"/>
        <v>-1563.8049999999996</v>
      </c>
      <c r="H37" s="99">
        <f t="shared" si="1"/>
        <v>0</v>
      </c>
      <c r="I37" s="100">
        <f t="shared" si="2"/>
        <v>3103.37</v>
      </c>
      <c r="J37" s="101">
        <f t="shared" si="3"/>
        <v>-1563.8049999999996</v>
      </c>
    </row>
    <row r="38" spans="2:10" s="84" customFormat="1" ht="12.75" customHeight="1" x14ac:dyDescent="0.25">
      <c r="B38" s="93">
        <f t="shared" si="4"/>
        <v>25</v>
      </c>
      <c r="C38" s="86" t="s">
        <v>116</v>
      </c>
      <c r="D38" s="94">
        <v>43871</v>
      </c>
      <c r="E38" s="86" t="s">
        <v>117</v>
      </c>
      <c r="F38" s="88">
        <v>17.62</v>
      </c>
      <c r="G38" s="95">
        <f t="shared" si="0"/>
        <v>-1546.1849999999997</v>
      </c>
      <c r="H38" s="99">
        <f t="shared" si="1"/>
        <v>0</v>
      </c>
      <c r="I38" s="100">
        <f t="shared" si="2"/>
        <v>3103.37</v>
      </c>
      <c r="J38" s="101">
        <f t="shared" si="3"/>
        <v>-1546.1849999999997</v>
      </c>
    </row>
    <row r="39" spans="2:10" s="84" customFormat="1" ht="12.75" customHeight="1" x14ac:dyDescent="0.25">
      <c r="B39" s="93">
        <f t="shared" si="4"/>
        <v>26</v>
      </c>
      <c r="C39" s="86" t="s">
        <v>118</v>
      </c>
      <c r="D39" s="94">
        <v>43871</v>
      </c>
      <c r="E39" s="86" t="s">
        <v>119</v>
      </c>
      <c r="F39" s="88">
        <v>7.97</v>
      </c>
      <c r="G39" s="95">
        <f t="shared" si="0"/>
        <v>-1538.2149999999997</v>
      </c>
      <c r="H39" s="99">
        <f t="shared" si="1"/>
        <v>0</v>
      </c>
      <c r="I39" s="100">
        <f t="shared" si="2"/>
        <v>3103.37</v>
      </c>
      <c r="J39" s="101">
        <f t="shared" si="3"/>
        <v>-1538.2149999999997</v>
      </c>
    </row>
    <row r="40" spans="2:10" s="84" customFormat="1" ht="12.75" customHeight="1" x14ac:dyDescent="0.25">
      <c r="B40" s="93">
        <f t="shared" si="4"/>
        <v>27</v>
      </c>
      <c r="C40" s="86" t="s">
        <v>120</v>
      </c>
      <c r="D40" s="94">
        <v>43874</v>
      </c>
      <c r="E40" s="86" t="s">
        <v>121</v>
      </c>
      <c r="F40" s="88">
        <v>106.12</v>
      </c>
      <c r="G40" s="95">
        <f t="shared" si="0"/>
        <v>-1432.0949999999998</v>
      </c>
      <c r="H40" s="99">
        <f t="shared" si="1"/>
        <v>0</v>
      </c>
      <c r="I40" s="100">
        <f t="shared" si="2"/>
        <v>3103.37</v>
      </c>
      <c r="J40" s="101">
        <f t="shared" si="3"/>
        <v>-1432.0949999999998</v>
      </c>
    </row>
    <row r="41" spans="2:10" s="84" customFormat="1" ht="12.75" customHeight="1" x14ac:dyDescent="0.25">
      <c r="B41" s="93">
        <f t="shared" si="4"/>
        <v>28</v>
      </c>
      <c r="C41" s="86" t="s">
        <v>122</v>
      </c>
      <c r="D41" s="94">
        <v>43874</v>
      </c>
      <c r="E41" s="86" t="s">
        <v>123</v>
      </c>
      <c r="F41" s="88">
        <v>11.18</v>
      </c>
      <c r="G41" s="95">
        <f t="shared" si="0"/>
        <v>-1420.9149999999997</v>
      </c>
      <c r="H41" s="99">
        <f t="shared" si="1"/>
        <v>0</v>
      </c>
      <c r="I41" s="100">
        <f t="shared" si="2"/>
        <v>3103.37</v>
      </c>
      <c r="J41" s="101">
        <f t="shared" si="3"/>
        <v>-1420.9149999999997</v>
      </c>
    </row>
    <row r="42" spans="2:10" s="84" customFormat="1" ht="12.75" customHeight="1" x14ac:dyDescent="0.25">
      <c r="B42" s="93">
        <f t="shared" si="4"/>
        <v>29</v>
      </c>
      <c r="C42" s="86" t="s">
        <v>122</v>
      </c>
      <c r="D42" s="94">
        <v>43874</v>
      </c>
      <c r="E42" s="86" t="s">
        <v>123</v>
      </c>
      <c r="F42" s="88">
        <v>35.18</v>
      </c>
      <c r="G42" s="95">
        <f t="shared" si="0"/>
        <v>-1385.7349999999997</v>
      </c>
      <c r="H42" s="99">
        <f t="shared" si="1"/>
        <v>0</v>
      </c>
      <c r="I42" s="100">
        <f t="shared" si="2"/>
        <v>3103.37</v>
      </c>
      <c r="J42" s="101">
        <f t="shared" si="3"/>
        <v>-1385.7349999999997</v>
      </c>
    </row>
    <row r="43" spans="2:10" s="84" customFormat="1" ht="12.75" customHeight="1" x14ac:dyDescent="0.25">
      <c r="B43" s="93">
        <f t="shared" si="4"/>
        <v>30</v>
      </c>
      <c r="C43" s="86" t="s">
        <v>124</v>
      </c>
      <c r="D43" s="94">
        <v>43879</v>
      </c>
      <c r="E43" s="86" t="s">
        <v>125</v>
      </c>
      <c r="F43" s="88">
        <v>29.45</v>
      </c>
      <c r="G43" s="95">
        <f t="shared" si="0"/>
        <v>-1356.2849999999996</v>
      </c>
      <c r="H43" s="99">
        <f t="shared" si="1"/>
        <v>0</v>
      </c>
      <c r="I43" s="100">
        <f t="shared" si="2"/>
        <v>3103.37</v>
      </c>
      <c r="J43" s="101">
        <f t="shared" si="3"/>
        <v>-1356.2849999999996</v>
      </c>
    </row>
    <row r="44" spans="2:10" s="84" customFormat="1" ht="12.75" customHeight="1" x14ac:dyDescent="0.25">
      <c r="B44" s="93">
        <f t="shared" si="4"/>
        <v>31</v>
      </c>
      <c r="C44" s="86" t="s">
        <v>126</v>
      </c>
      <c r="D44" s="94">
        <v>43880</v>
      </c>
      <c r="E44" s="86" t="s">
        <v>127</v>
      </c>
      <c r="F44" s="88">
        <v>7.17</v>
      </c>
      <c r="G44" s="95">
        <f t="shared" si="0"/>
        <v>-1349.1149999999996</v>
      </c>
      <c r="H44" s="99">
        <f t="shared" si="1"/>
        <v>0</v>
      </c>
      <c r="I44" s="100">
        <f t="shared" si="2"/>
        <v>3103.37</v>
      </c>
      <c r="J44" s="101">
        <f t="shared" si="3"/>
        <v>-1349.1149999999996</v>
      </c>
    </row>
    <row r="45" spans="2:10" s="84" customFormat="1" ht="12.75" customHeight="1" x14ac:dyDescent="0.25">
      <c r="B45" s="93">
        <f t="shared" si="4"/>
        <v>32</v>
      </c>
      <c r="C45" s="86" t="s">
        <v>128</v>
      </c>
      <c r="D45" s="94">
        <v>43892</v>
      </c>
      <c r="E45" s="86" t="s">
        <v>129</v>
      </c>
      <c r="F45" s="88">
        <v>36.520000000000003</v>
      </c>
      <c r="G45" s="95">
        <f t="shared" si="0"/>
        <v>-1312.5949999999996</v>
      </c>
      <c r="H45" s="99">
        <f t="shared" si="1"/>
        <v>0</v>
      </c>
      <c r="I45" s="100">
        <f t="shared" si="2"/>
        <v>3103.37</v>
      </c>
      <c r="J45" s="101">
        <f t="shared" si="3"/>
        <v>-1312.5949999999996</v>
      </c>
    </row>
    <row r="46" spans="2:10" s="84" customFormat="1" ht="12.75" customHeight="1" x14ac:dyDescent="0.25">
      <c r="B46" s="93">
        <f t="shared" si="4"/>
        <v>33</v>
      </c>
      <c r="C46" s="86" t="s">
        <v>130</v>
      </c>
      <c r="D46" s="94">
        <v>43965</v>
      </c>
      <c r="E46" s="86" t="s">
        <v>131</v>
      </c>
      <c r="F46" s="88">
        <v>139.22999999999999</v>
      </c>
      <c r="G46" s="95">
        <f t="shared" si="0"/>
        <v>-1173.3649999999996</v>
      </c>
      <c r="H46" s="99">
        <f t="shared" si="1"/>
        <v>0</v>
      </c>
      <c r="I46" s="100">
        <f t="shared" si="2"/>
        <v>3103.37</v>
      </c>
      <c r="J46" s="101">
        <f t="shared" si="3"/>
        <v>-1173.3649999999996</v>
      </c>
    </row>
    <row r="47" spans="2:10" s="84" customFormat="1" ht="12.75" customHeight="1" x14ac:dyDescent="0.25">
      <c r="B47" s="93">
        <f t="shared" si="4"/>
        <v>34</v>
      </c>
      <c r="C47" s="86" t="s">
        <v>132</v>
      </c>
      <c r="D47" s="94">
        <v>43984</v>
      </c>
      <c r="E47" s="86" t="s">
        <v>133</v>
      </c>
      <c r="F47" s="88">
        <v>140</v>
      </c>
      <c r="G47" s="95">
        <f t="shared" si="0"/>
        <v>-1033.3649999999996</v>
      </c>
      <c r="H47" s="99">
        <f t="shared" si="1"/>
        <v>0</v>
      </c>
      <c r="I47" s="100">
        <f t="shared" si="2"/>
        <v>3103.37</v>
      </c>
      <c r="J47" s="101">
        <f t="shared" si="3"/>
        <v>-1033.3649999999996</v>
      </c>
    </row>
    <row r="48" spans="2:10" s="84" customFormat="1" ht="12.75" customHeight="1" x14ac:dyDescent="0.25">
      <c r="B48" s="93">
        <f t="shared" si="4"/>
        <v>35</v>
      </c>
      <c r="C48" s="86" t="s">
        <v>134</v>
      </c>
      <c r="D48" s="94">
        <v>43984</v>
      </c>
      <c r="E48" s="86" t="s">
        <v>135</v>
      </c>
      <c r="F48" s="88">
        <v>270</v>
      </c>
      <c r="G48" s="95">
        <f t="shared" si="0"/>
        <v>-763.36499999999955</v>
      </c>
      <c r="H48" s="99">
        <f t="shared" si="1"/>
        <v>0</v>
      </c>
      <c r="I48" s="100">
        <f t="shared" si="2"/>
        <v>3103.37</v>
      </c>
      <c r="J48" s="101">
        <f t="shared" si="3"/>
        <v>-763.36499999999955</v>
      </c>
    </row>
    <row r="49" spans="2:10" s="84" customFormat="1" ht="12.75" customHeight="1" x14ac:dyDescent="0.25">
      <c r="B49" s="93">
        <f t="shared" si="4"/>
        <v>36</v>
      </c>
      <c r="C49" s="86" t="s">
        <v>136</v>
      </c>
      <c r="D49" s="94">
        <v>43993</v>
      </c>
      <c r="E49" s="86" t="s">
        <v>137</v>
      </c>
      <c r="F49" s="88">
        <v>58.93</v>
      </c>
      <c r="G49" s="95">
        <f t="shared" si="0"/>
        <v>-704.4349999999996</v>
      </c>
      <c r="H49" s="99">
        <f t="shared" si="1"/>
        <v>0</v>
      </c>
      <c r="I49" s="100">
        <f t="shared" si="2"/>
        <v>3103.37</v>
      </c>
      <c r="J49" s="101">
        <f t="shared" si="3"/>
        <v>-704.4349999999996</v>
      </c>
    </row>
    <row r="50" spans="2:10" s="84" customFormat="1" ht="12.75" customHeight="1" x14ac:dyDescent="0.25">
      <c r="B50" s="93">
        <f t="shared" si="4"/>
        <v>37</v>
      </c>
      <c r="C50" s="86" t="s">
        <v>138</v>
      </c>
      <c r="D50" s="94">
        <v>43997</v>
      </c>
      <c r="E50" s="86" t="s">
        <v>139</v>
      </c>
      <c r="F50" s="88">
        <v>59.5</v>
      </c>
      <c r="G50" s="95">
        <f t="shared" si="0"/>
        <v>-644.9349999999996</v>
      </c>
      <c r="H50" s="99">
        <f t="shared" si="1"/>
        <v>0</v>
      </c>
      <c r="I50" s="100">
        <f t="shared" si="2"/>
        <v>3103.37</v>
      </c>
      <c r="J50" s="101">
        <f t="shared" si="3"/>
        <v>-644.9349999999996</v>
      </c>
    </row>
    <row r="51" spans="2:10" s="84" customFormat="1" ht="12.75" customHeight="1" x14ac:dyDescent="0.25">
      <c r="B51" s="93">
        <f t="shared" si="4"/>
        <v>38</v>
      </c>
      <c r="C51" s="86" t="s">
        <v>140</v>
      </c>
      <c r="D51" s="94">
        <v>44000</v>
      </c>
      <c r="E51" s="86" t="s">
        <v>141</v>
      </c>
      <c r="F51" s="88">
        <v>58.03</v>
      </c>
      <c r="G51" s="95">
        <f t="shared" si="0"/>
        <v>-586.90499999999963</v>
      </c>
      <c r="H51" s="99">
        <f t="shared" si="1"/>
        <v>0</v>
      </c>
      <c r="I51" s="100">
        <f t="shared" si="2"/>
        <v>3103.37</v>
      </c>
      <c r="J51" s="101">
        <f t="shared" si="3"/>
        <v>-586.90499999999963</v>
      </c>
    </row>
    <row r="52" spans="2:10" s="84" customFormat="1" ht="12.75" customHeight="1" x14ac:dyDescent="0.25">
      <c r="B52" s="93">
        <f t="shared" si="4"/>
        <v>39</v>
      </c>
      <c r="C52" s="86" t="s">
        <v>142</v>
      </c>
      <c r="D52" s="94">
        <v>44034</v>
      </c>
      <c r="E52" s="86" t="s">
        <v>143</v>
      </c>
      <c r="F52" s="88">
        <v>3</v>
      </c>
      <c r="G52" s="95">
        <f t="shared" si="0"/>
        <v>-583.90499999999963</v>
      </c>
      <c r="H52" s="99">
        <f t="shared" si="1"/>
        <v>0</v>
      </c>
      <c r="I52" s="100">
        <f t="shared" si="2"/>
        <v>3103.37</v>
      </c>
      <c r="J52" s="101">
        <f t="shared" si="3"/>
        <v>-583.90499999999963</v>
      </c>
    </row>
    <row r="53" spans="2:10" s="84" customFormat="1" ht="12.75" customHeight="1" x14ac:dyDescent="0.25">
      <c r="B53" s="93">
        <f t="shared" si="4"/>
        <v>40</v>
      </c>
      <c r="C53" s="86" t="s">
        <v>144</v>
      </c>
      <c r="D53" s="94">
        <v>44050</v>
      </c>
      <c r="E53" s="86" t="s">
        <v>145</v>
      </c>
      <c r="F53" s="88">
        <v>25</v>
      </c>
      <c r="G53" s="95">
        <f t="shared" si="0"/>
        <v>-558.90499999999963</v>
      </c>
      <c r="H53" s="99">
        <f t="shared" si="1"/>
        <v>0</v>
      </c>
      <c r="I53" s="100">
        <f t="shared" si="2"/>
        <v>3103.37</v>
      </c>
      <c r="J53" s="101">
        <f t="shared" si="3"/>
        <v>-558.90499999999963</v>
      </c>
    </row>
    <row r="54" spans="2:10" s="84" customFormat="1" ht="12.75" customHeight="1" x14ac:dyDescent="0.25">
      <c r="B54" s="93">
        <f t="shared" si="4"/>
        <v>41</v>
      </c>
      <c r="C54" s="86" t="s">
        <v>146</v>
      </c>
      <c r="D54" s="94">
        <v>44050</v>
      </c>
      <c r="E54" s="86" t="s">
        <v>147</v>
      </c>
      <c r="F54" s="88">
        <v>6.5</v>
      </c>
      <c r="G54" s="95">
        <f t="shared" si="0"/>
        <v>-552.40499999999963</v>
      </c>
      <c r="H54" s="99">
        <f t="shared" si="1"/>
        <v>0</v>
      </c>
      <c r="I54" s="100">
        <f t="shared" si="2"/>
        <v>3103.37</v>
      </c>
      <c r="J54" s="101">
        <f t="shared" si="3"/>
        <v>-552.40499999999963</v>
      </c>
    </row>
    <row r="55" spans="2:10" s="84" customFormat="1" ht="12.75" customHeight="1" x14ac:dyDescent="0.25">
      <c r="B55" s="93">
        <f t="shared" si="4"/>
        <v>42</v>
      </c>
      <c r="C55" s="86" t="s">
        <v>148</v>
      </c>
      <c r="D55" s="94">
        <v>44054</v>
      </c>
      <c r="E55" s="86" t="s">
        <v>149</v>
      </c>
      <c r="F55" s="88">
        <v>46.58</v>
      </c>
      <c r="G55" s="95">
        <f t="shared" si="0"/>
        <v>-505.82499999999965</v>
      </c>
      <c r="H55" s="99">
        <f t="shared" si="1"/>
        <v>0</v>
      </c>
      <c r="I55" s="100">
        <f t="shared" si="2"/>
        <v>3103.37</v>
      </c>
      <c r="J55" s="101">
        <f t="shared" si="3"/>
        <v>-505.82499999999965</v>
      </c>
    </row>
    <row r="56" spans="2:10" s="84" customFormat="1" ht="12.75" customHeight="1" x14ac:dyDescent="0.25">
      <c r="B56" s="93">
        <f t="shared" si="4"/>
        <v>43</v>
      </c>
      <c r="C56" s="86" t="s">
        <v>150</v>
      </c>
      <c r="D56" s="94">
        <v>44055</v>
      </c>
      <c r="E56" s="86" t="s">
        <v>151</v>
      </c>
      <c r="F56" s="88">
        <v>52.17</v>
      </c>
      <c r="G56" s="95">
        <f t="shared" si="0"/>
        <v>-453.65499999999963</v>
      </c>
      <c r="H56" s="99">
        <f t="shared" si="1"/>
        <v>0</v>
      </c>
      <c r="I56" s="100">
        <f t="shared" si="2"/>
        <v>3103.37</v>
      </c>
      <c r="J56" s="101">
        <f t="shared" si="3"/>
        <v>-453.65499999999963</v>
      </c>
    </row>
    <row r="57" spans="2:10" s="84" customFormat="1" ht="12.75" customHeight="1" x14ac:dyDescent="0.25">
      <c r="B57" s="93">
        <f t="shared" si="4"/>
        <v>44</v>
      </c>
      <c r="C57" s="86"/>
      <c r="D57" s="87"/>
      <c r="E57" s="86"/>
      <c r="F57" s="88"/>
      <c r="G57" s="95">
        <f t="shared" si="0"/>
        <v>-453.65499999999963</v>
      </c>
      <c r="H57" s="99">
        <f t="shared" si="1"/>
        <v>0</v>
      </c>
      <c r="I57" s="100">
        <f t="shared" si="2"/>
        <v>3103.37</v>
      </c>
      <c r="J57" s="101">
        <f t="shared" si="3"/>
        <v>-453.65499999999963</v>
      </c>
    </row>
    <row r="58" spans="2:10" s="84" customFormat="1" ht="12.75" customHeight="1" x14ac:dyDescent="0.25">
      <c r="B58" s="93">
        <f t="shared" si="4"/>
        <v>45</v>
      </c>
      <c r="C58" s="86" t="s">
        <v>152</v>
      </c>
      <c r="D58" s="94">
        <v>43832</v>
      </c>
      <c r="E58" s="86" t="s">
        <v>153</v>
      </c>
      <c r="F58" s="88">
        <v>200</v>
      </c>
      <c r="G58" s="95">
        <f t="shared" si="0"/>
        <v>-253.65499999999963</v>
      </c>
      <c r="H58" s="99">
        <f t="shared" si="1"/>
        <v>0</v>
      </c>
      <c r="I58" s="100">
        <f t="shared" si="2"/>
        <v>3103.37</v>
      </c>
      <c r="J58" s="101">
        <f t="shared" si="3"/>
        <v>-253.65499999999963</v>
      </c>
    </row>
    <row r="59" spans="2:10" s="84" customFormat="1" ht="12.75" customHeight="1" x14ac:dyDescent="0.25">
      <c r="B59" s="93">
        <f t="shared" si="4"/>
        <v>46</v>
      </c>
      <c r="C59" s="86" t="s">
        <v>154</v>
      </c>
      <c r="D59" s="94">
        <v>43839</v>
      </c>
      <c r="E59" s="86" t="s">
        <v>155</v>
      </c>
      <c r="F59" s="88">
        <v>49</v>
      </c>
      <c r="G59" s="95">
        <f t="shared" si="0"/>
        <v>-204.65499999999963</v>
      </c>
      <c r="H59" s="99">
        <f t="shared" si="1"/>
        <v>0</v>
      </c>
      <c r="I59" s="100">
        <f t="shared" si="2"/>
        <v>3103.37</v>
      </c>
      <c r="J59" s="101">
        <f t="shared" si="3"/>
        <v>-204.65499999999963</v>
      </c>
    </row>
    <row r="60" spans="2:10" s="84" customFormat="1" ht="12.75" customHeight="1" x14ac:dyDescent="0.25">
      <c r="B60" s="93">
        <f t="shared" si="4"/>
        <v>47</v>
      </c>
      <c r="C60" s="86" t="s">
        <v>156</v>
      </c>
      <c r="D60" s="94">
        <v>43844</v>
      </c>
      <c r="E60" s="86" t="s">
        <v>157</v>
      </c>
      <c r="F60" s="88">
        <v>14</v>
      </c>
      <c r="G60" s="95">
        <f t="shared" si="0"/>
        <v>-190.65499999999963</v>
      </c>
      <c r="H60" s="99">
        <f t="shared" si="1"/>
        <v>0</v>
      </c>
      <c r="I60" s="100">
        <f t="shared" si="2"/>
        <v>3103.37</v>
      </c>
      <c r="J60" s="101">
        <f t="shared" si="3"/>
        <v>-190.65499999999963</v>
      </c>
    </row>
    <row r="61" spans="2:10" s="84" customFormat="1" ht="12.75" customHeight="1" x14ac:dyDescent="0.25">
      <c r="B61" s="93">
        <f t="shared" si="4"/>
        <v>48</v>
      </c>
      <c r="C61" s="86" t="s">
        <v>48</v>
      </c>
      <c r="D61" s="94">
        <v>43864</v>
      </c>
      <c r="E61" s="86" t="s">
        <v>49</v>
      </c>
      <c r="F61" s="88">
        <v>200</v>
      </c>
      <c r="G61" s="95">
        <f t="shared" si="0"/>
        <v>9.3450000000003683</v>
      </c>
      <c r="H61" s="99">
        <f t="shared" si="1"/>
        <v>1</v>
      </c>
      <c r="I61" s="100">
        <f t="shared" si="2"/>
        <v>3103.37</v>
      </c>
      <c r="J61" s="101">
        <f t="shared" si="3"/>
        <v>-3094.0249999999996</v>
      </c>
    </row>
    <row r="62" spans="2:10" s="84" customFormat="1" ht="12.75" customHeight="1" x14ac:dyDescent="0.25">
      <c r="B62" s="93">
        <f t="shared" si="4"/>
        <v>49</v>
      </c>
      <c r="C62" s="86" t="s">
        <v>158</v>
      </c>
      <c r="D62" s="94">
        <v>43867</v>
      </c>
      <c r="E62" s="86" t="s">
        <v>159</v>
      </c>
      <c r="F62" s="88">
        <v>45</v>
      </c>
      <c r="G62" s="95">
        <f t="shared" si="0"/>
        <v>-3049.0249999999996</v>
      </c>
      <c r="H62" s="99">
        <f t="shared" si="1"/>
        <v>0</v>
      </c>
      <c r="I62" s="100">
        <f t="shared" si="2"/>
        <v>3103.37</v>
      </c>
      <c r="J62" s="101">
        <f t="shared" si="3"/>
        <v>-3049.0249999999996</v>
      </c>
    </row>
    <row r="63" spans="2:10" s="84" customFormat="1" ht="12.75" customHeight="1" x14ac:dyDescent="0.25">
      <c r="B63" s="93">
        <f t="shared" si="4"/>
        <v>50</v>
      </c>
      <c r="C63" s="86" t="s">
        <v>160</v>
      </c>
      <c r="D63" s="94">
        <v>43892</v>
      </c>
      <c r="E63" s="86" t="s">
        <v>161</v>
      </c>
      <c r="F63" s="88">
        <v>200</v>
      </c>
      <c r="G63" s="95">
        <f t="shared" si="0"/>
        <v>-2849.0249999999996</v>
      </c>
      <c r="H63" s="99">
        <f t="shared" si="1"/>
        <v>0</v>
      </c>
      <c r="I63" s="100">
        <f t="shared" si="2"/>
        <v>3103.37</v>
      </c>
      <c r="J63" s="101">
        <f t="shared" si="3"/>
        <v>-2849.0249999999996</v>
      </c>
    </row>
    <row r="64" spans="2:10" s="84" customFormat="1" ht="12.75" customHeight="1" x14ac:dyDescent="0.25">
      <c r="B64" s="93">
        <f t="shared" si="4"/>
        <v>51</v>
      </c>
      <c r="C64" s="86" t="s">
        <v>162</v>
      </c>
      <c r="D64" s="94">
        <v>43922</v>
      </c>
      <c r="E64" s="86" t="s">
        <v>163</v>
      </c>
      <c r="F64" s="88">
        <v>200</v>
      </c>
      <c r="G64" s="95">
        <f t="shared" si="0"/>
        <v>-2649.0249999999996</v>
      </c>
      <c r="H64" s="99">
        <f t="shared" si="1"/>
        <v>0</v>
      </c>
      <c r="I64" s="100">
        <f t="shared" si="2"/>
        <v>3103.37</v>
      </c>
      <c r="J64" s="101">
        <f t="shared" si="3"/>
        <v>-2649.0249999999996</v>
      </c>
    </row>
    <row r="65" spans="2:10" s="84" customFormat="1" ht="12.75" customHeight="1" x14ac:dyDescent="0.25">
      <c r="B65" s="93">
        <f t="shared" si="4"/>
        <v>52</v>
      </c>
      <c r="C65" s="86" t="s">
        <v>164</v>
      </c>
      <c r="D65" s="94">
        <v>43922</v>
      </c>
      <c r="E65" s="86" t="s">
        <v>165</v>
      </c>
      <c r="F65" s="88">
        <v>120</v>
      </c>
      <c r="G65" s="95">
        <f t="shared" si="0"/>
        <v>-2529.0249999999996</v>
      </c>
      <c r="H65" s="99">
        <f t="shared" si="1"/>
        <v>0</v>
      </c>
      <c r="I65" s="100">
        <f t="shared" si="2"/>
        <v>3103.37</v>
      </c>
      <c r="J65" s="101">
        <f t="shared" si="3"/>
        <v>-2529.0249999999996</v>
      </c>
    </row>
    <row r="66" spans="2:10" s="84" customFormat="1" ht="12.75" customHeight="1" x14ac:dyDescent="0.25">
      <c r="B66" s="93">
        <f t="shared" si="4"/>
        <v>53</v>
      </c>
      <c r="C66" s="86" t="s">
        <v>166</v>
      </c>
      <c r="D66" s="94">
        <v>43955</v>
      </c>
      <c r="E66" s="86" t="s">
        <v>167</v>
      </c>
      <c r="F66" s="88">
        <v>200</v>
      </c>
      <c r="G66" s="95">
        <f t="shared" si="0"/>
        <v>-2329.0249999999996</v>
      </c>
      <c r="H66" s="99">
        <f t="shared" si="1"/>
        <v>0</v>
      </c>
      <c r="I66" s="100">
        <f t="shared" si="2"/>
        <v>3103.37</v>
      </c>
      <c r="J66" s="101">
        <f t="shared" si="3"/>
        <v>-2329.0249999999996</v>
      </c>
    </row>
    <row r="67" spans="2:10" s="84" customFormat="1" ht="12.75" customHeight="1" x14ac:dyDescent="0.25">
      <c r="B67" s="93">
        <f t="shared" si="4"/>
        <v>54</v>
      </c>
      <c r="C67" s="86" t="s">
        <v>168</v>
      </c>
      <c r="D67" s="94">
        <v>43983</v>
      </c>
      <c r="E67" s="86" t="s">
        <v>169</v>
      </c>
      <c r="F67" s="88">
        <v>200</v>
      </c>
      <c r="G67" s="95">
        <f t="shared" si="0"/>
        <v>-2129.0249999999996</v>
      </c>
      <c r="H67" s="99">
        <f t="shared" si="1"/>
        <v>0</v>
      </c>
      <c r="I67" s="100">
        <f t="shared" si="2"/>
        <v>3103.37</v>
      </c>
      <c r="J67" s="101">
        <f t="shared" si="3"/>
        <v>-2129.0249999999996</v>
      </c>
    </row>
    <row r="68" spans="2:10" s="84" customFormat="1" ht="12.75" customHeight="1" x14ac:dyDescent="0.25">
      <c r="B68" s="93">
        <f t="shared" si="4"/>
        <v>55</v>
      </c>
      <c r="C68" s="86" t="s">
        <v>170</v>
      </c>
      <c r="D68" s="94">
        <v>44013</v>
      </c>
      <c r="E68" s="86" t="s">
        <v>171</v>
      </c>
      <c r="F68" s="88">
        <v>200</v>
      </c>
      <c r="G68" s="95">
        <f t="shared" si="0"/>
        <v>-1929.0249999999996</v>
      </c>
      <c r="H68" s="99">
        <f t="shared" si="1"/>
        <v>0</v>
      </c>
      <c r="I68" s="100">
        <f t="shared" si="2"/>
        <v>3103.37</v>
      </c>
      <c r="J68" s="101">
        <f t="shared" si="3"/>
        <v>-1929.0249999999996</v>
      </c>
    </row>
    <row r="69" spans="2:10" s="84" customFormat="1" ht="12.75" customHeight="1" x14ac:dyDescent="0.25">
      <c r="B69" s="93">
        <f t="shared" si="4"/>
        <v>56</v>
      </c>
      <c r="C69" s="86" t="s">
        <v>172</v>
      </c>
      <c r="D69" s="94">
        <v>44029</v>
      </c>
      <c r="E69" s="86" t="s">
        <v>173</v>
      </c>
      <c r="F69" s="88">
        <v>140.4</v>
      </c>
      <c r="G69" s="95">
        <f t="shared" si="0"/>
        <v>-1788.6249999999995</v>
      </c>
      <c r="H69" s="99">
        <f t="shared" si="1"/>
        <v>0</v>
      </c>
      <c r="I69" s="100">
        <f t="shared" si="2"/>
        <v>3103.37</v>
      </c>
      <c r="J69" s="101">
        <f t="shared" si="3"/>
        <v>-1788.6249999999995</v>
      </c>
    </row>
    <row r="70" spans="2:10" s="84" customFormat="1" ht="12.75" customHeight="1" x14ac:dyDescent="0.25">
      <c r="B70" s="93">
        <f t="shared" si="4"/>
        <v>57</v>
      </c>
      <c r="C70" s="86" t="s">
        <v>174</v>
      </c>
      <c r="D70" s="94">
        <v>44044</v>
      </c>
      <c r="E70" s="86" t="s">
        <v>175</v>
      </c>
      <c r="F70" s="88">
        <v>200</v>
      </c>
      <c r="G70" s="95">
        <f t="shared" si="0"/>
        <v>-1588.6249999999995</v>
      </c>
      <c r="H70" s="99">
        <f t="shared" si="1"/>
        <v>0</v>
      </c>
      <c r="I70" s="100">
        <f t="shared" si="2"/>
        <v>3103.37</v>
      </c>
      <c r="J70" s="101">
        <f t="shared" si="3"/>
        <v>-1588.6249999999995</v>
      </c>
    </row>
    <row r="71" spans="2:10" s="84" customFormat="1" ht="12.75" customHeight="1" x14ac:dyDescent="0.25">
      <c r="B71" s="93">
        <f t="shared" si="4"/>
        <v>58</v>
      </c>
      <c r="C71" s="86" t="s">
        <v>176</v>
      </c>
      <c r="D71" s="94">
        <v>44046</v>
      </c>
      <c r="E71" s="86" t="s">
        <v>177</v>
      </c>
      <c r="F71" s="88">
        <v>270</v>
      </c>
      <c r="G71" s="95">
        <f t="shared" si="0"/>
        <v>-1318.6249999999995</v>
      </c>
      <c r="H71" s="99">
        <f t="shared" si="1"/>
        <v>0</v>
      </c>
      <c r="I71" s="100">
        <f t="shared" si="2"/>
        <v>3103.37</v>
      </c>
      <c r="J71" s="101">
        <f t="shared" si="3"/>
        <v>-1318.6249999999995</v>
      </c>
    </row>
    <row r="72" spans="2:10" s="84" customFormat="1" ht="12.75" customHeight="1" x14ac:dyDescent="0.25">
      <c r="B72" s="93">
        <f t="shared" si="4"/>
        <v>59</v>
      </c>
      <c r="C72" s="86" t="s">
        <v>178</v>
      </c>
      <c r="D72" s="94">
        <v>44050</v>
      </c>
      <c r="E72" s="86" t="s">
        <v>179</v>
      </c>
      <c r="F72" s="88">
        <v>110</v>
      </c>
      <c r="G72" s="95">
        <f t="shared" si="0"/>
        <v>-1208.6249999999995</v>
      </c>
      <c r="H72" s="99">
        <f t="shared" si="1"/>
        <v>0</v>
      </c>
      <c r="I72" s="100">
        <f t="shared" si="2"/>
        <v>3103.37</v>
      </c>
      <c r="J72" s="101">
        <f t="shared" si="3"/>
        <v>-1208.6249999999995</v>
      </c>
    </row>
    <row r="73" spans="2:10" s="84" customFormat="1" ht="12.75" customHeight="1" x14ac:dyDescent="0.25">
      <c r="B73" s="93">
        <f t="shared" si="4"/>
        <v>60</v>
      </c>
      <c r="C73" s="86"/>
      <c r="D73" s="87"/>
      <c r="E73" s="86"/>
      <c r="F73" s="88"/>
      <c r="G73" s="95">
        <f t="shared" si="0"/>
        <v>-1208.6249999999995</v>
      </c>
      <c r="H73" s="99">
        <f t="shared" si="1"/>
        <v>0</v>
      </c>
      <c r="I73" s="100">
        <f t="shared" si="2"/>
        <v>3103.37</v>
      </c>
      <c r="J73" s="101">
        <f t="shared" si="3"/>
        <v>-1208.6249999999995</v>
      </c>
    </row>
    <row r="74" spans="2:10" s="84" customFormat="1" ht="12.75" customHeight="1" x14ac:dyDescent="0.25">
      <c r="B74" s="93">
        <f t="shared" si="4"/>
        <v>61</v>
      </c>
      <c r="C74" s="86" t="s">
        <v>180</v>
      </c>
      <c r="D74" s="94">
        <v>43860</v>
      </c>
      <c r="E74" s="86" t="s">
        <v>181</v>
      </c>
      <c r="F74" s="88">
        <v>2.23</v>
      </c>
      <c r="G74" s="95">
        <f t="shared" si="0"/>
        <v>-1206.3949999999995</v>
      </c>
      <c r="H74" s="99">
        <f t="shared" si="1"/>
        <v>0</v>
      </c>
      <c r="I74" s="100">
        <f t="shared" si="2"/>
        <v>3103.37</v>
      </c>
      <c r="J74" s="101">
        <f t="shared" si="3"/>
        <v>-1206.3949999999995</v>
      </c>
    </row>
    <row r="75" spans="2:10" s="84" customFormat="1" ht="12.75" customHeight="1" x14ac:dyDescent="0.25">
      <c r="B75" s="93">
        <f t="shared" si="4"/>
        <v>62</v>
      </c>
      <c r="C75" s="86" t="s">
        <v>182</v>
      </c>
      <c r="D75" s="94">
        <v>43874</v>
      </c>
      <c r="E75" s="86" t="s">
        <v>183</v>
      </c>
      <c r="F75" s="88">
        <v>5.9</v>
      </c>
      <c r="G75" s="95">
        <f t="shared" si="0"/>
        <v>-1200.4949999999994</v>
      </c>
      <c r="H75" s="99">
        <f t="shared" si="1"/>
        <v>0</v>
      </c>
      <c r="I75" s="100">
        <f t="shared" si="2"/>
        <v>3103.37</v>
      </c>
      <c r="J75" s="101">
        <f t="shared" si="3"/>
        <v>-1200.4949999999994</v>
      </c>
    </row>
    <row r="76" spans="2:10" s="84" customFormat="1" ht="12.75" customHeight="1" x14ac:dyDescent="0.25">
      <c r="B76" s="93">
        <f t="shared" si="4"/>
        <v>63</v>
      </c>
      <c r="C76" s="86" t="s">
        <v>184</v>
      </c>
      <c r="D76" s="94">
        <v>43875</v>
      </c>
      <c r="E76" s="86" t="s">
        <v>185</v>
      </c>
      <c r="F76" s="88">
        <v>29.5</v>
      </c>
      <c r="G76" s="95">
        <f t="shared" si="0"/>
        <v>-1170.9949999999994</v>
      </c>
      <c r="H76" s="99">
        <f t="shared" si="1"/>
        <v>0</v>
      </c>
      <c r="I76" s="100">
        <f t="shared" si="2"/>
        <v>3103.37</v>
      </c>
      <c r="J76" s="101">
        <f t="shared" si="3"/>
        <v>-1170.9949999999994</v>
      </c>
    </row>
    <row r="77" spans="2:10" s="84" customFormat="1" ht="12.75" customHeight="1" x14ac:dyDescent="0.25">
      <c r="B77" s="93">
        <f t="shared" si="4"/>
        <v>64</v>
      </c>
      <c r="C77" s="86" t="s">
        <v>186</v>
      </c>
      <c r="D77" s="94">
        <v>43901</v>
      </c>
      <c r="E77" s="86" t="s">
        <v>187</v>
      </c>
      <c r="F77" s="88">
        <v>208.53</v>
      </c>
      <c r="G77" s="95">
        <f t="shared" si="0"/>
        <v>-962.46499999999946</v>
      </c>
      <c r="H77" s="99">
        <f t="shared" si="1"/>
        <v>0</v>
      </c>
      <c r="I77" s="100">
        <f t="shared" si="2"/>
        <v>3103.37</v>
      </c>
      <c r="J77" s="101">
        <f t="shared" si="3"/>
        <v>-962.46499999999946</v>
      </c>
    </row>
    <row r="78" spans="2:10" s="84" customFormat="1" ht="12.75" customHeight="1" x14ac:dyDescent="0.25">
      <c r="B78" s="93">
        <f t="shared" si="4"/>
        <v>65</v>
      </c>
      <c r="C78" s="86" t="s">
        <v>188</v>
      </c>
      <c r="D78" s="94">
        <v>43958</v>
      </c>
      <c r="E78" s="86" t="s">
        <v>189</v>
      </c>
      <c r="F78" s="88">
        <v>31.03</v>
      </c>
      <c r="G78" s="95">
        <f t="shared" ref="G78:G141" si="5">F78+J77</f>
        <v>-931.43499999999949</v>
      </c>
      <c r="H78" s="99">
        <f t="shared" ref="H78:H141" si="6">IF(G78&gt;0,ROUND(G78/I78+0.5,0),0)</f>
        <v>0</v>
      </c>
      <c r="I78" s="100">
        <f t="shared" ref="I78:I141" si="7">$C$10</f>
        <v>3103.37</v>
      </c>
      <c r="J78" s="101">
        <f t="shared" ref="J78:J141" si="8">G78-(H78*I78)</f>
        <v>-931.43499999999949</v>
      </c>
    </row>
    <row r="79" spans="2:10" s="84" customFormat="1" ht="12.75" customHeight="1" x14ac:dyDescent="0.25">
      <c r="B79" s="93">
        <f t="shared" ref="B79:B142" si="9">+B78+1</f>
        <v>66</v>
      </c>
      <c r="C79" s="86" t="s">
        <v>188</v>
      </c>
      <c r="D79" s="94">
        <v>43958</v>
      </c>
      <c r="E79" s="86" t="s">
        <v>189</v>
      </c>
      <c r="F79" s="88">
        <v>20.25</v>
      </c>
      <c r="G79" s="95">
        <f t="shared" si="5"/>
        <v>-911.18499999999949</v>
      </c>
      <c r="H79" s="99">
        <f t="shared" si="6"/>
        <v>0</v>
      </c>
      <c r="I79" s="100">
        <f t="shared" si="7"/>
        <v>3103.37</v>
      </c>
      <c r="J79" s="101">
        <f t="shared" si="8"/>
        <v>-911.18499999999949</v>
      </c>
    </row>
    <row r="80" spans="2:10" s="84" customFormat="1" ht="12.75" customHeight="1" x14ac:dyDescent="0.25">
      <c r="B80" s="93">
        <f t="shared" si="9"/>
        <v>67</v>
      </c>
      <c r="C80" s="86" t="s">
        <v>190</v>
      </c>
      <c r="D80" s="94">
        <v>43972</v>
      </c>
      <c r="E80" s="86" t="s">
        <v>191</v>
      </c>
      <c r="F80" s="88">
        <v>503</v>
      </c>
      <c r="G80" s="95">
        <f t="shared" si="5"/>
        <v>-408.18499999999949</v>
      </c>
      <c r="H80" s="99">
        <f t="shared" si="6"/>
        <v>0</v>
      </c>
      <c r="I80" s="100">
        <f t="shared" si="7"/>
        <v>3103.37</v>
      </c>
      <c r="J80" s="101">
        <f t="shared" si="8"/>
        <v>-408.18499999999949</v>
      </c>
    </row>
    <row r="81" spans="2:10" s="84" customFormat="1" ht="12.75" customHeight="1" x14ac:dyDescent="0.25">
      <c r="B81" s="93">
        <f t="shared" si="9"/>
        <v>68</v>
      </c>
      <c r="C81" s="86" t="s">
        <v>192</v>
      </c>
      <c r="D81" s="94">
        <v>43998</v>
      </c>
      <c r="E81" s="86" t="s">
        <v>193</v>
      </c>
      <c r="F81" s="88">
        <v>3.3</v>
      </c>
      <c r="G81" s="95">
        <f t="shared" si="5"/>
        <v>-404.88499999999948</v>
      </c>
      <c r="H81" s="99">
        <f t="shared" si="6"/>
        <v>0</v>
      </c>
      <c r="I81" s="100">
        <f t="shared" si="7"/>
        <v>3103.37</v>
      </c>
      <c r="J81" s="101">
        <f t="shared" si="8"/>
        <v>-404.88499999999948</v>
      </c>
    </row>
    <row r="82" spans="2:10" s="84" customFormat="1" ht="12.75" customHeight="1" x14ac:dyDescent="0.25">
      <c r="B82" s="93">
        <f t="shared" si="9"/>
        <v>69</v>
      </c>
      <c r="C82" s="86" t="s">
        <v>194</v>
      </c>
      <c r="D82" s="94">
        <v>44034</v>
      </c>
      <c r="E82" s="86" t="s">
        <v>195</v>
      </c>
      <c r="F82" s="88">
        <v>7.14</v>
      </c>
      <c r="G82" s="95">
        <f t="shared" si="5"/>
        <v>-397.74499999999949</v>
      </c>
      <c r="H82" s="99">
        <f t="shared" si="6"/>
        <v>0</v>
      </c>
      <c r="I82" s="100">
        <f t="shared" si="7"/>
        <v>3103.37</v>
      </c>
      <c r="J82" s="101">
        <f t="shared" si="8"/>
        <v>-397.74499999999949</v>
      </c>
    </row>
    <row r="83" spans="2:10" s="84" customFormat="1" ht="12.75" customHeight="1" x14ac:dyDescent="0.25">
      <c r="B83" s="93">
        <f t="shared" si="9"/>
        <v>70</v>
      </c>
      <c r="C83" s="86" t="s">
        <v>196</v>
      </c>
      <c r="D83" s="94">
        <v>44040</v>
      </c>
      <c r="E83" s="86" t="s">
        <v>197</v>
      </c>
      <c r="F83" s="88">
        <v>7.14</v>
      </c>
      <c r="G83" s="95">
        <f t="shared" si="5"/>
        <v>-390.60499999999951</v>
      </c>
      <c r="H83" s="99">
        <f t="shared" si="6"/>
        <v>0</v>
      </c>
      <c r="I83" s="100">
        <f t="shared" si="7"/>
        <v>3103.37</v>
      </c>
      <c r="J83" s="101">
        <f t="shared" si="8"/>
        <v>-390.60499999999951</v>
      </c>
    </row>
    <row r="84" spans="2:10" s="84" customFormat="1" ht="12.75" customHeight="1" x14ac:dyDescent="0.25">
      <c r="B84" s="93">
        <f t="shared" si="9"/>
        <v>71</v>
      </c>
      <c r="C84" s="86" t="s">
        <v>198</v>
      </c>
      <c r="D84" s="94">
        <v>44061</v>
      </c>
      <c r="E84" s="86" t="s">
        <v>199</v>
      </c>
      <c r="F84" s="88">
        <v>7.14</v>
      </c>
      <c r="G84" s="95">
        <f t="shared" si="5"/>
        <v>-383.46499999999952</v>
      </c>
      <c r="H84" s="99">
        <f t="shared" si="6"/>
        <v>0</v>
      </c>
      <c r="I84" s="100">
        <f t="shared" si="7"/>
        <v>3103.37</v>
      </c>
      <c r="J84" s="101">
        <f t="shared" si="8"/>
        <v>-383.46499999999952</v>
      </c>
    </row>
    <row r="85" spans="2:10" s="84" customFormat="1" ht="12.75" customHeight="1" x14ac:dyDescent="0.25">
      <c r="B85" s="93">
        <f t="shared" si="9"/>
        <v>72</v>
      </c>
      <c r="C85" s="86" t="s">
        <v>200</v>
      </c>
      <c r="D85" s="94">
        <v>44071</v>
      </c>
      <c r="E85" s="86" t="s">
        <v>201</v>
      </c>
      <c r="F85" s="88">
        <v>7.14</v>
      </c>
      <c r="G85" s="95">
        <f t="shared" si="5"/>
        <v>-376.32499999999953</v>
      </c>
      <c r="H85" s="99">
        <f t="shared" si="6"/>
        <v>0</v>
      </c>
      <c r="I85" s="100">
        <f t="shared" si="7"/>
        <v>3103.37</v>
      </c>
      <c r="J85" s="101">
        <f t="shared" si="8"/>
        <v>-376.32499999999953</v>
      </c>
    </row>
    <row r="86" spans="2:10" s="84" customFormat="1" ht="12.75" customHeight="1" x14ac:dyDescent="0.25">
      <c r="B86" s="93">
        <f t="shared" si="9"/>
        <v>73</v>
      </c>
      <c r="C86" s="86"/>
      <c r="D86" s="87"/>
      <c r="E86" s="86"/>
      <c r="F86" s="88"/>
      <c r="G86" s="95">
        <f t="shared" si="5"/>
        <v>-376.32499999999953</v>
      </c>
      <c r="H86" s="99">
        <f t="shared" si="6"/>
        <v>0</v>
      </c>
      <c r="I86" s="100">
        <f t="shared" si="7"/>
        <v>3103.37</v>
      </c>
      <c r="J86" s="101">
        <f t="shared" si="8"/>
        <v>-376.32499999999953</v>
      </c>
    </row>
    <row r="87" spans="2:10" s="84" customFormat="1" ht="12.75" customHeight="1" x14ac:dyDescent="0.25">
      <c r="B87" s="93">
        <f t="shared" si="9"/>
        <v>74</v>
      </c>
      <c r="C87" s="86" t="s">
        <v>202</v>
      </c>
      <c r="D87" s="94">
        <v>43987</v>
      </c>
      <c r="E87" s="86" t="s">
        <v>203</v>
      </c>
      <c r="F87" s="88">
        <v>15.94</v>
      </c>
      <c r="G87" s="95">
        <f t="shared" si="5"/>
        <v>-360.38499999999954</v>
      </c>
      <c r="H87" s="99">
        <f t="shared" si="6"/>
        <v>0</v>
      </c>
      <c r="I87" s="100">
        <f t="shared" si="7"/>
        <v>3103.37</v>
      </c>
      <c r="J87" s="101">
        <f t="shared" si="8"/>
        <v>-360.38499999999954</v>
      </c>
    </row>
    <row r="88" spans="2:10" s="84" customFormat="1" ht="12.75" customHeight="1" x14ac:dyDescent="0.25">
      <c r="B88" s="93">
        <f t="shared" si="9"/>
        <v>75</v>
      </c>
      <c r="C88" s="86" t="s">
        <v>204</v>
      </c>
      <c r="D88" s="94">
        <v>44025</v>
      </c>
      <c r="E88" s="86" t="s">
        <v>205</v>
      </c>
      <c r="F88" s="88">
        <v>4.46</v>
      </c>
      <c r="G88" s="95">
        <f t="shared" si="5"/>
        <v>-355.92499999999956</v>
      </c>
      <c r="H88" s="99">
        <f t="shared" si="6"/>
        <v>0</v>
      </c>
      <c r="I88" s="100">
        <f t="shared" si="7"/>
        <v>3103.37</v>
      </c>
      <c r="J88" s="101">
        <f t="shared" si="8"/>
        <v>-355.92499999999956</v>
      </c>
    </row>
    <row r="89" spans="2:10" s="84" customFormat="1" ht="12.75" customHeight="1" x14ac:dyDescent="0.25">
      <c r="B89" s="93">
        <f t="shared" si="9"/>
        <v>76</v>
      </c>
      <c r="C89" s="86"/>
      <c r="D89" s="87"/>
      <c r="E89" s="86"/>
      <c r="F89" s="88"/>
      <c r="G89" s="95">
        <f t="shared" si="5"/>
        <v>-355.92499999999956</v>
      </c>
      <c r="H89" s="99">
        <f t="shared" si="6"/>
        <v>0</v>
      </c>
      <c r="I89" s="100">
        <f t="shared" si="7"/>
        <v>3103.37</v>
      </c>
      <c r="J89" s="101">
        <f t="shared" si="8"/>
        <v>-355.92499999999956</v>
      </c>
    </row>
    <row r="90" spans="2:10" s="84" customFormat="1" ht="12.75" customHeight="1" x14ac:dyDescent="0.25">
      <c r="B90" s="93">
        <f t="shared" si="9"/>
        <v>77</v>
      </c>
      <c r="C90" s="86" t="s">
        <v>50</v>
      </c>
      <c r="D90" s="94">
        <v>43852</v>
      </c>
      <c r="E90" s="86" t="s">
        <v>51</v>
      </c>
      <c r="F90" s="88">
        <v>147.66</v>
      </c>
      <c r="G90" s="95">
        <f t="shared" si="5"/>
        <v>-208.26499999999956</v>
      </c>
      <c r="H90" s="99">
        <f t="shared" si="6"/>
        <v>0</v>
      </c>
      <c r="I90" s="100">
        <f t="shared" si="7"/>
        <v>3103.37</v>
      </c>
      <c r="J90" s="101">
        <f t="shared" si="8"/>
        <v>-208.26499999999956</v>
      </c>
    </row>
    <row r="91" spans="2:10" s="84" customFormat="1" ht="12.75" customHeight="1" x14ac:dyDescent="0.25">
      <c r="B91" s="93">
        <f t="shared" si="9"/>
        <v>78</v>
      </c>
      <c r="C91" s="86" t="s">
        <v>50</v>
      </c>
      <c r="D91" s="94">
        <v>43852</v>
      </c>
      <c r="E91" s="86" t="s">
        <v>51</v>
      </c>
      <c r="F91" s="88">
        <v>102.67</v>
      </c>
      <c r="G91" s="95">
        <f t="shared" si="5"/>
        <v>-105.59499999999956</v>
      </c>
      <c r="H91" s="99">
        <f t="shared" si="6"/>
        <v>0</v>
      </c>
      <c r="I91" s="100">
        <f t="shared" si="7"/>
        <v>3103.37</v>
      </c>
      <c r="J91" s="101">
        <f t="shared" si="8"/>
        <v>-105.59499999999956</v>
      </c>
    </row>
    <row r="92" spans="2:10" s="84" customFormat="1" ht="12.75" customHeight="1" x14ac:dyDescent="0.25">
      <c r="B92" s="93">
        <f t="shared" si="9"/>
        <v>79</v>
      </c>
      <c r="C92" s="86" t="s">
        <v>50</v>
      </c>
      <c r="D92" s="94">
        <v>43852</v>
      </c>
      <c r="E92" s="86" t="s">
        <v>51</v>
      </c>
      <c r="F92" s="88">
        <v>102.17</v>
      </c>
      <c r="G92" s="95">
        <f t="shared" si="5"/>
        <v>-3.4249999999995566</v>
      </c>
      <c r="H92" s="99">
        <f t="shared" si="6"/>
        <v>0</v>
      </c>
      <c r="I92" s="100">
        <f t="shared" si="7"/>
        <v>3103.37</v>
      </c>
      <c r="J92" s="101">
        <f t="shared" si="8"/>
        <v>-3.4249999999995566</v>
      </c>
    </row>
    <row r="93" spans="2:10" s="84" customFormat="1" ht="12.75" customHeight="1" x14ac:dyDescent="0.25">
      <c r="B93" s="93">
        <f t="shared" si="9"/>
        <v>80</v>
      </c>
      <c r="C93" s="86" t="s">
        <v>50</v>
      </c>
      <c r="D93" s="94">
        <v>43852</v>
      </c>
      <c r="E93" s="86" t="s">
        <v>51</v>
      </c>
      <c r="F93" s="88">
        <v>97.96</v>
      </c>
      <c r="G93" s="95">
        <f t="shared" si="5"/>
        <v>94.535000000000437</v>
      </c>
      <c r="H93" s="99">
        <f t="shared" si="6"/>
        <v>1</v>
      </c>
      <c r="I93" s="100">
        <f t="shared" si="7"/>
        <v>3103.37</v>
      </c>
      <c r="J93" s="101">
        <f t="shared" si="8"/>
        <v>-3008.8349999999996</v>
      </c>
    </row>
    <row r="94" spans="2:10" s="84" customFormat="1" ht="12.75" customHeight="1" x14ac:dyDescent="0.25">
      <c r="B94" s="93">
        <f t="shared" si="9"/>
        <v>81</v>
      </c>
      <c r="C94" s="86" t="s">
        <v>206</v>
      </c>
      <c r="D94" s="94">
        <v>43852</v>
      </c>
      <c r="E94" s="86" t="s">
        <v>207</v>
      </c>
      <c r="F94" s="88">
        <v>123</v>
      </c>
      <c r="G94" s="95">
        <f t="shared" si="5"/>
        <v>-2885.8349999999996</v>
      </c>
      <c r="H94" s="99">
        <f t="shared" si="6"/>
        <v>0</v>
      </c>
      <c r="I94" s="100">
        <f t="shared" si="7"/>
        <v>3103.37</v>
      </c>
      <c r="J94" s="101">
        <f t="shared" si="8"/>
        <v>-2885.8349999999996</v>
      </c>
    </row>
    <row r="95" spans="2:10" s="84" customFormat="1" ht="12.75" customHeight="1" x14ac:dyDescent="0.25">
      <c r="B95" s="93">
        <f t="shared" si="9"/>
        <v>82</v>
      </c>
      <c r="C95" s="86"/>
      <c r="D95" s="87"/>
      <c r="E95" s="86"/>
      <c r="F95" s="88"/>
      <c r="G95" s="95">
        <f t="shared" si="5"/>
        <v>-2885.8349999999996</v>
      </c>
      <c r="H95" s="99">
        <f t="shared" si="6"/>
        <v>0</v>
      </c>
      <c r="I95" s="100">
        <f t="shared" si="7"/>
        <v>3103.37</v>
      </c>
      <c r="J95" s="101">
        <f t="shared" si="8"/>
        <v>-2885.8349999999996</v>
      </c>
    </row>
    <row r="96" spans="2:10" s="84" customFormat="1" ht="12.75" customHeight="1" x14ac:dyDescent="0.25">
      <c r="B96" s="93">
        <f t="shared" si="9"/>
        <v>83</v>
      </c>
      <c r="C96" s="86" t="s">
        <v>208</v>
      </c>
      <c r="D96" s="94">
        <v>43834</v>
      </c>
      <c r="E96" s="86" t="s">
        <v>209</v>
      </c>
      <c r="F96" s="88">
        <v>33.94</v>
      </c>
      <c r="G96" s="95">
        <f t="shared" si="5"/>
        <v>-2851.8949999999995</v>
      </c>
      <c r="H96" s="99">
        <f t="shared" si="6"/>
        <v>0</v>
      </c>
      <c r="I96" s="100">
        <f t="shared" si="7"/>
        <v>3103.37</v>
      </c>
      <c r="J96" s="101">
        <f t="shared" si="8"/>
        <v>-2851.8949999999995</v>
      </c>
    </row>
    <row r="97" spans="2:10" s="84" customFormat="1" ht="12.75" customHeight="1" x14ac:dyDescent="0.25">
      <c r="B97" s="93">
        <f t="shared" si="9"/>
        <v>84</v>
      </c>
      <c r="C97" s="86" t="s">
        <v>210</v>
      </c>
      <c r="D97" s="94">
        <v>43840</v>
      </c>
      <c r="E97" s="86" t="s">
        <v>211</v>
      </c>
      <c r="F97" s="88">
        <v>17.86</v>
      </c>
      <c r="G97" s="95">
        <f t="shared" si="5"/>
        <v>-2834.0349999999994</v>
      </c>
      <c r="H97" s="99">
        <f t="shared" si="6"/>
        <v>0</v>
      </c>
      <c r="I97" s="100">
        <f t="shared" si="7"/>
        <v>3103.37</v>
      </c>
      <c r="J97" s="101">
        <f t="shared" si="8"/>
        <v>-2834.0349999999994</v>
      </c>
    </row>
    <row r="98" spans="2:10" s="84" customFormat="1" ht="12.75" customHeight="1" x14ac:dyDescent="0.25">
      <c r="B98" s="93">
        <f t="shared" si="9"/>
        <v>85</v>
      </c>
      <c r="C98" s="86" t="s">
        <v>212</v>
      </c>
      <c r="D98" s="94">
        <v>43886</v>
      </c>
      <c r="E98" s="86" t="s">
        <v>213</v>
      </c>
      <c r="F98" s="88">
        <v>35.71</v>
      </c>
      <c r="G98" s="95">
        <f t="shared" si="5"/>
        <v>-2798.3249999999994</v>
      </c>
      <c r="H98" s="99">
        <f t="shared" si="6"/>
        <v>0</v>
      </c>
      <c r="I98" s="100">
        <f t="shared" si="7"/>
        <v>3103.37</v>
      </c>
      <c r="J98" s="101">
        <f t="shared" si="8"/>
        <v>-2798.3249999999994</v>
      </c>
    </row>
    <row r="99" spans="2:10" s="84" customFormat="1" ht="12.75" customHeight="1" x14ac:dyDescent="0.25">
      <c r="B99" s="93">
        <f t="shared" si="9"/>
        <v>86</v>
      </c>
      <c r="C99" s="86" t="s">
        <v>214</v>
      </c>
      <c r="D99" s="94">
        <v>43893</v>
      </c>
      <c r="E99" s="86" t="s">
        <v>215</v>
      </c>
      <c r="F99" s="88">
        <v>22.72</v>
      </c>
      <c r="G99" s="95">
        <f t="shared" si="5"/>
        <v>-2775.6049999999996</v>
      </c>
      <c r="H99" s="99">
        <f t="shared" si="6"/>
        <v>0</v>
      </c>
      <c r="I99" s="100">
        <f t="shared" si="7"/>
        <v>3103.37</v>
      </c>
      <c r="J99" s="101">
        <f t="shared" si="8"/>
        <v>-2775.6049999999996</v>
      </c>
    </row>
    <row r="100" spans="2:10" s="84" customFormat="1" ht="12.75" customHeight="1" x14ac:dyDescent="0.25">
      <c r="B100" s="93">
        <f t="shared" si="9"/>
        <v>87</v>
      </c>
      <c r="C100" s="86" t="s">
        <v>216</v>
      </c>
      <c r="D100" s="94">
        <v>43905</v>
      </c>
      <c r="E100" s="86" t="s">
        <v>217</v>
      </c>
      <c r="F100" s="88">
        <v>14.29</v>
      </c>
      <c r="G100" s="95">
        <f t="shared" si="5"/>
        <v>-2761.3149999999996</v>
      </c>
      <c r="H100" s="99">
        <f t="shared" si="6"/>
        <v>0</v>
      </c>
      <c r="I100" s="100">
        <f t="shared" si="7"/>
        <v>3103.37</v>
      </c>
      <c r="J100" s="101">
        <f t="shared" si="8"/>
        <v>-2761.3149999999996</v>
      </c>
    </row>
    <row r="101" spans="2:10" s="84" customFormat="1" ht="12.75" customHeight="1" x14ac:dyDescent="0.25">
      <c r="B101" s="93">
        <f t="shared" si="9"/>
        <v>88</v>
      </c>
      <c r="C101" s="86" t="s">
        <v>218</v>
      </c>
      <c r="D101" s="94">
        <v>44021</v>
      </c>
      <c r="E101" s="86" t="s">
        <v>219</v>
      </c>
      <c r="F101" s="88">
        <v>17.86</v>
      </c>
      <c r="G101" s="95">
        <f t="shared" si="5"/>
        <v>-2743.4549999999995</v>
      </c>
      <c r="H101" s="99">
        <f t="shared" si="6"/>
        <v>0</v>
      </c>
      <c r="I101" s="100">
        <f t="shared" si="7"/>
        <v>3103.37</v>
      </c>
      <c r="J101" s="101">
        <f t="shared" si="8"/>
        <v>-2743.4549999999995</v>
      </c>
    </row>
    <row r="102" spans="2:10" s="84" customFormat="1" ht="12.75" customHeight="1" x14ac:dyDescent="0.25">
      <c r="B102" s="93">
        <f t="shared" si="9"/>
        <v>89</v>
      </c>
      <c r="C102" s="86" t="s">
        <v>220</v>
      </c>
      <c r="D102" s="94">
        <v>44025</v>
      </c>
      <c r="E102" s="86" t="s">
        <v>221</v>
      </c>
      <c r="F102" s="88">
        <v>27.68</v>
      </c>
      <c r="G102" s="95">
        <f t="shared" si="5"/>
        <v>-2715.7749999999996</v>
      </c>
      <c r="H102" s="99">
        <f t="shared" si="6"/>
        <v>0</v>
      </c>
      <c r="I102" s="100">
        <f t="shared" si="7"/>
        <v>3103.37</v>
      </c>
      <c r="J102" s="101">
        <f t="shared" si="8"/>
        <v>-2715.7749999999996</v>
      </c>
    </row>
    <row r="103" spans="2:10" s="84" customFormat="1" ht="12.75" customHeight="1" x14ac:dyDescent="0.25">
      <c r="B103" s="93">
        <f t="shared" si="9"/>
        <v>90</v>
      </c>
      <c r="C103" s="86" t="s">
        <v>222</v>
      </c>
      <c r="D103" s="94">
        <v>44027</v>
      </c>
      <c r="E103" s="86" t="s">
        <v>223</v>
      </c>
      <c r="F103" s="88">
        <v>13.39</v>
      </c>
      <c r="G103" s="95">
        <f t="shared" si="5"/>
        <v>-2702.3849999999998</v>
      </c>
      <c r="H103" s="99">
        <f t="shared" si="6"/>
        <v>0</v>
      </c>
      <c r="I103" s="100">
        <f t="shared" si="7"/>
        <v>3103.37</v>
      </c>
      <c r="J103" s="101">
        <f t="shared" si="8"/>
        <v>-2702.3849999999998</v>
      </c>
    </row>
    <row r="104" spans="2:10" s="84" customFormat="1" ht="12.75" customHeight="1" x14ac:dyDescent="0.25">
      <c r="B104" s="93">
        <f t="shared" si="9"/>
        <v>91</v>
      </c>
      <c r="C104" s="86" t="s">
        <v>224</v>
      </c>
      <c r="D104" s="94">
        <v>44042</v>
      </c>
      <c r="E104" s="86" t="s">
        <v>225</v>
      </c>
      <c r="F104" s="88">
        <v>23.22</v>
      </c>
      <c r="G104" s="95">
        <f t="shared" si="5"/>
        <v>-2679.165</v>
      </c>
      <c r="H104" s="99">
        <f t="shared" si="6"/>
        <v>0</v>
      </c>
      <c r="I104" s="100">
        <f t="shared" si="7"/>
        <v>3103.37</v>
      </c>
      <c r="J104" s="101">
        <f t="shared" si="8"/>
        <v>-2679.165</v>
      </c>
    </row>
    <row r="105" spans="2:10" s="84" customFormat="1" ht="12.75" customHeight="1" x14ac:dyDescent="0.25">
      <c r="B105" s="93">
        <f t="shared" si="9"/>
        <v>92</v>
      </c>
      <c r="C105" s="86" t="s">
        <v>226</v>
      </c>
      <c r="D105" s="94">
        <v>44054</v>
      </c>
      <c r="E105" s="86" t="s">
        <v>227</v>
      </c>
      <c r="F105" s="88">
        <v>31.25</v>
      </c>
      <c r="G105" s="95">
        <f t="shared" si="5"/>
        <v>-2647.915</v>
      </c>
      <c r="H105" s="99">
        <f t="shared" si="6"/>
        <v>0</v>
      </c>
      <c r="I105" s="100">
        <f t="shared" si="7"/>
        <v>3103.37</v>
      </c>
      <c r="J105" s="101">
        <f t="shared" si="8"/>
        <v>-2647.915</v>
      </c>
    </row>
    <row r="106" spans="2:10" s="84" customFormat="1" ht="12.75" customHeight="1" x14ac:dyDescent="0.25">
      <c r="B106" s="93">
        <f t="shared" si="9"/>
        <v>93</v>
      </c>
      <c r="C106" s="86"/>
      <c r="D106" s="87"/>
      <c r="E106" s="86"/>
      <c r="F106" s="88"/>
      <c r="G106" s="95">
        <f t="shared" si="5"/>
        <v>-2647.915</v>
      </c>
      <c r="H106" s="99">
        <f t="shared" si="6"/>
        <v>0</v>
      </c>
      <c r="I106" s="100">
        <f t="shared" si="7"/>
        <v>3103.37</v>
      </c>
      <c r="J106" s="101">
        <f t="shared" si="8"/>
        <v>-2647.915</v>
      </c>
    </row>
    <row r="107" spans="2:10" s="84" customFormat="1" ht="12.75" customHeight="1" x14ac:dyDescent="0.25">
      <c r="B107" s="93">
        <f t="shared" si="9"/>
        <v>94</v>
      </c>
      <c r="C107" s="86" t="s">
        <v>228</v>
      </c>
      <c r="D107" s="94">
        <v>43864</v>
      </c>
      <c r="E107" s="86" t="s">
        <v>229</v>
      </c>
      <c r="F107" s="88">
        <v>105</v>
      </c>
      <c r="G107" s="95">
        <f t="shared" si="5"/>
        <v>-2542.915</v>
      </c>
      <c r="H107" s="99">
        <f t="shared" si="6"/>
        <v>0</v>
      </c>
      <c r="I107" s="100">
        <f t="shared" si="7"/>
        <v>3103.37</v>
      </c>
      <c r="J107" s="101">
        <f t="shared" si="8"/>
        <v>-2542.915</v>
      </c>
    </row>
    <row r="108" spans="2:10" s="84" customFormat="1" ht="12.75" customHeight="1" x14ac:dyDescent="0.25">
      <c r="B108" s="93">
        <f t="shared" si="9"/>
        <v>95</v>
      </c>
      <c r="C108" s="86"/>
      <c r="D108" s="87"/>
      <c r="E108" s="86"/>
      <c r="F108" s="88"/>
      <c r="G108" s="95">
        <f t="shared" si="5"/>
        <v>-2542.915</v>
      </c>
      <c r="H108" s="99">
        <f t="shared" si="6"/>
        <v>0</v>
      </c>
      <c r="I108" s="100">
        <f t="shared" si="7"/>
        <v>3103.37</v>
      </c>
      <c r="J108" s="101">
        <f t="shared" si="8"/>
        <v>-2542.915</v>
      </c>
    </row>
    <row r="109" spans="2:10" s="84" customFormat="1" ht="12.75" customHeight="1" x14ac:dyDescent="0.25">
      <c r="B109" s="93">
        <f t="shared" si="9"/>
        <v>96</v>
      </c>
      <c r="C109" s="86" t="s">
        <v>230</v>
      </c>
      <c r="D109" s="94">
        <v>43973</v>
      </c>
      <c r="E109" s="86" t="s">
        <v>231</v>
      </c>
      <c r="F109" s="88">
        <v>975.78</v>
      </c>
      <c r="G109" s="95">
        <f t="shared" si="5"/>
        <v>-1567.135</v>
      </c>
      <c r="H109" s="99">
        <f t="shared" si="6"/>
        <v>0</v>
      </c>
      <c r="I109" s="100">
        <f t="shared" si="7"/>
        <v>3103.37</v>
      </c>
      <c r="J109" s="101">
        <f t="shared" si="8"/>
        <v>-1567.135</v>
      </c>
    </row>
    <row r="110" spans="2:10" s="84" customFormat="1" ht="12.75" customHeight="1" x14ac:dyDescent="0.25">
      <c r="B110" s="93">
        <f t="shared" si="9"/>
        <v>97</v>
      </c>
      <c r="C110" s="86"/>
      <c r="D110" s="87"/>
      <c r="E110" s="86"/>
      <c r="F110" s="88"/>
      <c r="G110" s="95">
        <f t="shared" si="5"/>
        <v>-1567.135</v>
      </c>
      <c r="H110" s="99">
        <f t="shared" si="6"/>
        <v>0</v>
      </c>
      <c r="I110" s="100">
        <f t="shared" si="7"/>
        <v>3103.37</v>
      </c>
      <c r="J110" s="101">
        <f t="shared" si="8"/>
        <v>-1567.135</v>
      </c>
    </row>
    <row r="111" spans="2:10" s="84" customFormat="1" ht="12.75" customHeight="1" x14ac:dyDescent="0.25">
      <c r="B111" s="93">
        <f t="shared" si="9"/>
        <v>98</v>
      </c>
      <c r="C111" s="86" t="s">
        <v>232</v>
      </c>
      <c r="D111" s="94">
        <v>43831</v>
      </c>
      <c r="E111" s="86" t="s">
        <v>233</v>
      </c>
      <c r="F111" s="88">
        <v>131.5</v>
      </c>
      <c r="G111" s="95">
        <f t="shared" si="5"/>
        <v>-1435.635</v>
      </c>
      <c r="H111" s="99">
        <f t="shared" si="6"/>
        <v>0</v>
      </c>
      <c r="I111" s="100">
        <f t="shared" si="7"/>
        <v>3103.37</v>
      </c>
      <c r="J111" s="101">
        <f t="shared" si="8"/>
        <v>-1435.635</v>
      </c>
    </row>
    <row r="112" spans="2:10" s="84" customFormat="1" ht="12.75" customHeight="1" x14ac:dyDescent="0.25">
      <c r="B112" s="93">
        <f t="shared" si="9"/>
        <v>99</v>
      </c>
      <c r="C112" s="86" t="s">
        <v>234</v>
      </c>
      <c r="D112" s="94">
        <v>43862</v>
      </c>
      <c r="E112" s="86" t="s">
        <v>235</v>
      </c>
      <c r="F112" s="88">
        <v>131.5</v>
      </c>
      <c r="G112" s="95">
        <f t="shared" si="5"/>
        <v>-1304.135</v>
      </c>
      <c r="H112" s="99">
        <f t="shared" si="6"/>
        <v>0</v>
      </c>
      <c r="I112" s="100">
        <f t="shared" si="7"/>
        <v>3103.37</v>
      </c>
      <c r="J112" s="101">
        <f t="shared" si="8"/>
        <v>-1304.135</v>
      </c>
    </row>
    <row r="113" spans="2:10" s="84" customFormat="1" ht="12.75" customHeight="1" x14ac:dyDescent="0.25">
      <c r="B113" s="93">
        <f t="shared" si="9"/>
        <v>100</v>
      </c>
      <c r="C113" s="86" t="s">
        <v>236</v>
      </c>
      <c r="D113" s="94">
        <v>43891</v>
      </c>
      <c r="E113" s="86" t="s">
        <v>237</v>
      </c>
      <c r="F113" s="88">
        <v>131.5</v>
      </c>
      <c r="G113" s="95">
        <f t="shared" si="5"/>
        <v>-1172.635</v>
      </c>
      <c r="H113" s="99">
        <f t="shared" si="6"/>
        <v>0</v>
      </c>
      <c r="I113" s="100">
        <f t="shared" si="7"/>
        <v>3103.37</v>
      </c>
      <c r="J113" s="101">
        <f t="shared" si="8"/>
        <v>-1172.635</v>
      </c>
    </row>
    <row r="114" spans="2:10" s="84" customFormat="1" ht="12.75" customHeight="1" x14ac:dyDescent="0.25">
      <c r="B114" s="93">
        <f t="shared" si="9"/>
        <v>101</v>
      </c>
      <c r="C114" s="86" t="s">
        <v>238</v>
      </c>
      <c r="D114" s="94">
        <v>43922</v>
      </c>
      <c r="E114" s="86" t="s">
        <v>239</v>
      </c>
      <c r="F114" s="88">
        <v>131.5</v>
      </c>
      <c r="G114" s="95">
        <f t="shared" si="5"/>
        <v>-1041.135</v>
      </c>
      <c r="H114" s="99">
        <f t="shared" si="6"/>
        <v>0</v>
      </c>
      <c r="I114" s="100">
        <f t="shared" si="7"/>
        <v>3103.37</v>
      </c>
      <c r="J114" s="101">
        <f t="shared" si="8"/>
        <v>-1041.135</v>
      </c>
    </row>
    <row r="115" spans="2:10" s="84" customFormat="1" ht="12.75" customHeight="1" x14ac:dyDescent="0.25">
      <c r="B115" s="93">
        <f t="shared" si="9"/>
        <v>102</v>
      </c>
      <c r="C115" s="86" t="s">
        <v>240</v>
      </c>
      <c r="D115" s="94">
        <v>43952</v>
      </c>
      <c r="E115" s="86" t="s">
        <v>241</v>
      </c>
      <c r="F115" s="88">
        <v>131.5</v>
      </c>
      <c r="G115" s="95">
        <f t="shared" si="5"/>
        <v>-909.63499999999999</v>
      </c>
      <c r="H115" s="99">
        <f t="shared" si="6"/>
        <v>0</v>
      </c>
      <c r="I115" s="100">
        <f t="shared" si="7"/>
        <v>3103.37</v>
      </c>
      <c r="J115" s="101">
        <f t="shared" si="8"/>
        <v>-909.63499999999999</v>
      </c>
    </row>
    <row r="116" spans="2:10" s="84" customFormat="1" ht="12.75" customHeight="1" x14ac:dyDescent="0.25">
      <c r="B116" s="93">
        <f t="shared" si="9"/>
        <v>103</v>
      </c>
      <c r="C116" s="86" t="s">
        <v>242</v>
      </c>
      <c r="D116" s="94">
        <v>43983</v>
      </c>
      <c r="E116" s="86" t="s">
        <v>243</v>
      </c>
      <c r="F116" s="88">
        <v>131.5</v>
      </c>
      <c r="G116" s="95">
        <f t="shared" si="5"/>
        <v>-778.13499999999999</v>
      </c>
      <c r="H116" s="99">
        <f t="shared" si="6"/>
        <v>0</v>
      </c>
      <c r="I116" s="100">
        <f t="shared" si="7"/>
        <v>3103.37</v>
      </c>
      <c r="J116" s="101">
        <f t="shared" si="8"/>
        <v>-778.13499999999999</v>
      </c>
    </row>
    <row r="117" spans="2:10" s="84" customFormat="1" ht="12.75" customHeight="1" x14ac:dyDescent="0.25">
      <c r="B117" s="93">
        <f t="shared" si="9"/>
        <v>104</v>
      </c>
      <c r="C117" s="86" t="s">
        <v>244</v>
      </c>
      <c r="D117" s="94">
        <v>44013</v>
      </c>
      <c r="E117" s="86" t="s">
        <v>245</v>
      </c>
      <c r="F117" s="88">
        <v>131.5</v>
      </c>
      <c r="G117" s="95">
        <f t="shared" si="5"/>
        <v>-646.63499999999999</v>
      </c>
      <c r="H117" s="99">
        <f t="shared" si="6"/>
        <v>0</v>
      </c>
      <c r="I117" s="100">
        <f t="shared" si="7"/>
        <v>3103.37</v>
      </c>
      <c r="J117" s="101">
        <f t="shared" si="8"/>
        <v>-646.63499999999999</v>
      </c>
    </row>
    <row r="118" spans="2:10" s="84" customFormat="1" ht="12.75" customHeight="1" x14ac:dyDescent="0.25">
      <c r="B118" s="93">
        <f t="shared" si="9"/>
        <v>105</v>
      </c>
      <c r="C118" s="86" t="s">
        <v>246</v>
      </c>
      <c r="D118" s="94">
        <v>44044</v>
      </c>
      <c r="E118" s="86" t="s">
        <v>247</v>
      </c>
      <c r="F118" s="88">
        <v>131.5</v>
      </c>
      <c r="G118" s="95">
        <f t="shared" si="5"/>
        <v>-515.13499999999999</v>
      </c>
      <c r="H118" s="99">
        <f t="shared" si="6"/>
        <v>0</v>
      </c>
      <c r="I118" s="100">
        <f t="shared" si="7"/>
        <v>3103.37</v>
      </c>
      <c r="J118" s="101">
        <f t="shared" si="8"/>
        <v>-515.13499999999999</v>
      </c>
    </row>
    <row r="119" spans="2:10" s="84" customFormat="1" ht="12.75" customHeight="1" x14ac:dyDescent="0.25">
      <c r="B119" s="93">
        <f t="shared" si="9"/>
        <v>106</v>
      </c>
      <c r="C119" s="86" t="s">
        <v>248</v>
      </c>
      <c r="D119" s="94">
        <v>44071</v>
      </c>
      <c r="E119" s="86" t="s">
        <v>249</v>
      </c>
      <c r="F119" s="88">
        <v>0.35</v>
      </c>
      <c r="G119" s="95">
        <f t="shared" si="5"/>
        <v>-514.78499999999997</v>
      </c>
      <c r="H119" s="99">
        <f t="shared" si="6"/>
        <v>0</v>
      </c>
      <c r="I119" s="100">
        <f t="shared" si="7"/>
        <v>3103.37</v>
      </c>
      <c r="J119" s="101">
        <f t="shared" si="8"/>
        <v>-514.78499999999997</v>
      </c>
    </row>
    <row r="120" spans="2:10" s="84" customFormat="1" ht="12.75" customHeight="1" x14ac:dyDescent="0.25">
      <c r="B120" s="93">
        <f t="shared" si="9"/>
        <v>107</v>
      </c>
      <c r="C120" s="86"/>
      <c r="D120" s="87"/>
      <c r="E120" s="86"/>
      <c r="F120" s="88"/>
      <c r="G120" s="95">
        <f t="shared" si="5"/>
        <v>-514.78499999999997</v>
      </c>
      <c r="H120" s="99">
        <f t="shared" si="6"/>
        <v>0</v>
      </c>
      <c r="I120" s="100">
        <f t="shared" si="7"/>
        <v>3103.37</v>
      </c>
      <c r="J120" s="101">
        <f t="shared" si="8"/>
        <v>-514.78499999999997</v>
      </c>
    </row>
    <row r="121" spans="2:10" s="84" customFormat="1" ht="12.75" customHeight="1" x14ac:dyDescent="0.25">
      <c r="B121" s="93">
        <f t="shared" si="9"/>
        <v>108</v>
      </c>
      <c r="C121" s="86" t="s">
        <v>250</v>
      </c>
      <c r="D121" s="94">
        <v>43852</v>
      </c>
      <c r="E121" s="86" t="s">
        <v>251</v>
      </c>
      <c r="F121" s="88">
        <v>235.56</v>
      </c>
      <c r="G121" s="95">
        <f t="shared" si="5"/>
        <v>-279.22499999999997</v>
      </c>
      <c r="H121" s="99">
        <f t="shared" si="6"/>
        <v>0</v>
      </c>
      <c r="I121" s="100">
        <f t="shared" si="7"/>
        <v>3103.37</v>
      </c>
      <c r="J121" s="101">
        <f t="shared" si="8"/>
        <v>-279.22499999999997</v>
      </c>
    </row>
    <row r="122" spans="2:10" s="84" customFormat="1" ht="12.75" customHeight="1" x14ac:dyDescent="0.25">
      <c r="B122" s="93">
        <f t="shared" si="9"/>
        <v>109</v>
      </c>
      <c r="C122" s="86" t="s">
        <v>52</v>
      </c>
      <c r="D122" s="94">
        <v>43875</v>
      </c>
      <c r="E122" s="86" t="s">
        <v>53</v>
      </c>
      <c r="F122" s="88">
        <v>343.8</v>
      </c>
      <c r="G122" s="95">
        <f t="shared" si="5"/>
        <v>64.575000000000045</v>
      </c>
      <c r="H122" s="99">
        <f t="shared" si="6"/>
        <v>1</v>
      </c>
      <c r="I122" s="100">
        <f t="shared" si="7"/>
        <v>3103.37</v>
      </c>
      <c r="J122" s="101">
        <f t="shared" si="8"/>
        <v>-3038.7950000000001</v>
      </c>
    </row>
    <row r="123" spans="2:10" s="84" customFormat="1" ht="12.75" customHeight="1" x14ac:dyDescent="0.25">
      <c r="B123" s="93">
        <f t="shared" si="9"/>
        <v>110</v>
      </c>
      <c r="C123" s="86" t="s">
        <v>52</v>
      </c>
      <c r="D123" s="94">
        <v>43875</v>
      </c>
      <c r="E123" s="86" t="s">
        <v>53</v>
      </c>
      <c r="F123" s="88">
        <v>22</v>
      </c>
      <c r="G123" s="95">
        <f t="shared" si="5"/>
        <v>-3016.7950000000001</v>
      </c>
      <c r="H123" s="99">
        <f t="shared" si="6"/>
        <v>0</v>
      </c>
      <c r="I123" s="100">
        <f t="shared" si="7"/>
        <v>3103.37</v>
      </c>
      <c r="J123" s="101">
        <f t="shared" si="8"/>
        <v>-3016.7950000000001</v>
      </c>
    </row>
    <row r="124" spans="2:10" s="84" customFormat="1" ht="13.5" x14ac:dyDescent="0.25">
      <c r="B124" s="93">
        <f t="shared" si="9"/>
        <v>111</v>
      </c>
      <c r="C124" s="86" t="s">
        <v>52</v>
      </c>
      <c r="D124" s="94">
        <v>43875</v>
      </c>
      <c r="E124" s="86" t="s">
        <v>53</v>
      </c>
      <c r="F124" s="88">
        <v>6.8</v>
      </c>
      <c r="G124" s="95">
        <f t="shared" si="5"/>
        <v>-3009.9949999999999</v>
      </c>
      <c r="H124" s="99">
        <f t="shared" si="6"/>
        <v>0</v>
      </c>
      <c r="I124" s="100">
        <f t="shared" si="7"/>
        <v>3103.37</v>
      </c>
      <c r="J124" s="101">
        <f t="shared" si="8"/>
        <v>-3009.9949999999999</v>
      </c>
    </row>
    <row r="125" spans="2:10" s="84" customFormat="1" ht="12.75" customHeight="1" x14ac:dyDescent="0.25">
      <c r="B125" s="93">
        <f t="shared" si="9"/>
        <v>112</v>
      </c>
      <c r="C125" s="86" t="s">
        <v>252</v>
      </c>
      <c r="D125" s="94">
        <v>43893</v>
      </c>
      <c r="E125" s="86" t="s">
        <v>253</v>
      </c>
      <c r="F125" s="88">
        <v>14.35</v>
      </c>
      <c r="G125" s="95">
        <f t="shared" si="5"/>
        <v>-2995.645</v>
      </c>
      <c r="H125" s="99">
        <f t="shared" si="6"/>
        <v>0</v>
      </c>
      <c r="I125" s="100">
        <f t="shared" si="7"/>
        <v>3103.37</v>
      </c>
      <c r="J125" s="101">
        <f t="shared" si="8"/>
        <v>-2995.645</v>
      </c>
    </row>
    <row r="126" spans="2:10" s="84" customFormat="1" ht="12.75" customHeight="1" x14ac:dyDescent="0.25">
      <c r="B126" s="93">
        <f t="shared" si="9"/>
        <v>113</v>
      </c>
      <c r="C126" s="86" t="s">
        <v>252</v>
      </c>
      <c r="D126" s="94">
        <v>43893</v>
      </c>
      <c r="E126" s="86" t="s">
        <v>253</v>
      </c>
      <c r="F126" s="88">
        <v>3.43</v>
      </c>
      <c r="G126" s="95">
        <f t="shared" si="5"/>
        <v>-2992.2150000000001</v>
      </c>
      <c r="H126" s="99">
        <f t="shared" si="6"/>
        <v>0</v>
      </c>
      <c r="I126" s="100">
        <f t="shared" si="7"/>
        <v>3103.37</v>
      </c>
      <c r="J126" s="101">
        <f t="shared" si="8"/>
        <v>-2992.2150000000001</v>
      </c>
    </row>
    <row r="127" spans="2:10" s="84" customFormat="1" ht="12.75" customHeight="1" x14ac:dyDescent="0.25">
      <c r="B127" s="93">
        <f t="shared" si="9"/>
        <v>114</v>
      </c>
      <c r="C127" s="86" t="s">
        <v>254</v>
      </c>
      <c r="D127" s="94">
        <v>43930</v>
      </c>
      <c r="E127" s="86" t="s">
        <v>255</v>
      </c>
      <c r="F127" s="88">
        <v>266.31</v>
      </c>
      <c r="G127" s="95">
        <f t="shared" si="5"/>
        <v>-2725.9050000000002</v>
      </c>
      <c r="H127" s="99">
        <f t="shared" si="6"/>
        <v>0</v>
      </c>
      <c r="I127" s="100">
        <f t="shared" si="7"/>
        <v>3103.37</v>
      </c>
      <c r="J127" s="101">
        <f t="shared" si="8"/>
        <v>-2725.9050000000002</v>
      </c>
    </row>
    <row r="128" spans="2:10" s="84" customFormat="1" ht="12.75" customHeight="1" x14ac:dyDescent="0.25">
      <c r="B128" s="93">
        <f t="shared" si="9"/>
        <v>115</v>
      </c>
      <c r="C128" s="86" t="s">
        <v>254</v>
      </c>
      <c r="D128" s="94">
        <v>43930</v>
      </c>
      <c r="E128" s="86" t="s">
        <v>255</v>
      </c>
      <c r="F128" s="88">
        <v>15.82</v>
      </c>
      <c r="G128" s="95">
        <f t="shared" si="5"/>
        <v>-2710.085</v>
      </c>
      <c r="H128" s="99">
        <f t="shared" si="6"/>
        <v>0</v>
      </c>
      <c r="I128" s="100">
        <f t="shared" si="7"/>
        <v>3103.37</v>
      </c>
      <c r="J128" s="101">
        <f t="shared" si="8"/>
        <v>-2710.085</v>
      </c>
    </row>
    <row r="129" spans="2:10" s="84" customFormat="1" ht="12.75" customHeight="1" x14ac:dyDescent="0.25">
      <c r="B129" s="93">
        <f t="shared" si="9"/>
        <v>116</v>
      </c>
      <c r="C129" s="86" t="s">
        <v>254</v>
      </c>
      <c r="D129" s="94">
        <v>43930</v>
      </c>
      <c r="E129" s="86" t="s">
        <v>255</v>
      </c>
      <c r="F129" s="88">
        <v>3.41</v>
      </c>
      <c r="G129" s="95">
        <f t="shared" si="5"/>
        <v>-2706.6750000000002</v>
      </c>
      <c r="H129" s="99">
        <f t="shared" si="6"/>
        <v>0</v>
      </c>
      <c r="I129" s="100">
        <f t="shared" si="7"/>
        <v>3103.37</v>
      </c>
      <c r="J129" s="101">
        <f t="shared" si="8"/>
        <v>-2706.6750000000002</v>
      </c>
    </row>
    <row r="130" spans="2:10" s="84" customFormat="1" ht="12.75" customHeight="1" x14ac:dyDescent="0.25">
      <c r="B130" s="93">
        <f t="shared" si="9"/>
        <v>117</v>
      </c>
      <c r="C130" s="86" t="s">
        <v>256</v>
      </c>
      <c r="D130" s="94">
        <v>43964</v>
      </c>
      <c r="E130" s="86" t="s">
        <v>257</v>
      </c>
      <c r="F130" s="88">
        <v>56.39</v>
      </c>
      <c r="G130" s="95">
        <f t="shared" si="5"/>
        <v>-2650.2850000000003</v>
      </c>
      <c r="H130" s="99">
        <f t="shared" si="6"/>
        <v>0</v>
      </c>
      <c r="I130" s="100">
        <f t="shared" si="7"/>
        <v>3103.37</v>
      </c>
      <c r="J130" s="101">
        <f t="shared" si="8"/>
        <v>-2650.2850000000003</v>
      </c>
    </row>
    <row r="131" spans="2:10" s="84" customFormat="1" ht="12.75" customHeight="1" x14ac:dyDescent="0.25">
      <c r="B131" s="93">
        <f t="shared" si="9"/>
        <v>118</v>
      </c>
      <c r="C131" s="86" t="s">
        <v>256</v>
      </c>
      <c r="D131" s="94">
        <v>43964</v>
      </c>
      <c r="E131" s="86" t="s">
        <v>257</v>
      </c>
      <c r="F131" s="88">
        <v>14.51</v>
      </c>
      <c r="G131" s="95">
        <f t="shared" si="5"/>
        <v>-2635.7750000000001</v>
      </c>
      <c r="H131" s="99">
        <f t="shared" si="6"/>
        <v>0</v>
      </c>
      <c r="I131" s="100">
        <f t="shared" si="7"/>
        <v>3103.37</v>
      </c>
      <c r="J131" s="101">
        <f t="shared" si="8"/>
        <v>-2635.7750000000001</v>
      </c>
    </row>
    <row r="132" spans="2:10" s="84" customFormat="1" ht="12.75" customHeight="1" x14ac:dyDescent="0.25">
      <c r="B132" s="93">
        <f t="shared" si="9"/>
        <v>119</v>
      </c>
      <c r="C132" s="86" t="s">
        <v>256</v>
      </c>
      <c r="D132" s="94">
        <v>43964</v>
      </c>
      <c r="E132" s="86" t="s">
        <v>257</v>
      </c>
      <c r="F132" s="88">
        <v>3.41</v>
      </c>
      <c r="G132" s="95">
        <f t="shared" si="5"/>
        <v>-2632.3650000000002</v>
      </c>
      <c r="H132" s="99">
        <f t="shared" si="6"/>
        <v>0</v>
      </c>
      <c r="I132" s="100">
        <f t="shared" si="7"/>
        <v>3103.37</v>
      </c>
      <c r="J132" s="101">
        <f t="shared" si="8"/>
        <v>-2632.3650000000002</v>
      </c>
    </row>
    <row r="133" spans="2:10" s="84" customFormat="1" ht="12.75" customHeight="1" x14ac:dyDescent="0.25">
      <c r="B133" s="93">
        <f t="shared" si="9"/>
        <v>120</v>
      </c>
      <c r="C133" s="86" t="s">
        <v>258</v>
      </c>
      <c r="D133" s="94">
        <v>43992</v>
      </c>
      <c r="E133" s="86" t="s">
        <v>259</v>
      </c>
      <c r="F133" s="88">
        <v>3.41</v>
      </c>
      <c r="G133" s="95">
        <f t="shared" si="5"/>
        <v>-2628.9550000000004</v>
      </c>
      <c r="H133" s="99">
        <f t="shared" si="6"/>
        <v>0</v>
      </c>
      <c r="I133" s="100">
        <f t="shared" si="7"/>
        <v>3103.37</v>
      </c>
      <c r="J133" s="101">
        <f t="shared" si="8"/>
        <v>-2628.9550000000004</v>
      </c>
    </row>
    <row r="134" spans="2:10" s="84" customFormat="1" ht="12.75" customHeight="1" x14ac:dyDescent="0.25">
      <c r="B134" s="93">
        <f t="shared" si="9"/>
        <v>121</v>
      </c>
      <c r="C134" s="86" t="s">
        <v>260</v>
      </c>
      <c r="D134" s="94">
        <v>43992</v>
      </c>
      <c r="E134" s="86" t="s">
        <v>259</v>
      </c>
      <c r="F134" s="88">
        <v>45.29</v>
      </c>
      <c r="G134" s="95">
        <f t="shared" si="5"/>
        <v>-2583.6650000000004</v>
      </c>
      <c r="H134" s="99">
        <f t="shared" si="6"/>
        <v>0</v>
      </c>
      <c r="I134" s="100">
        <f t="shared" si="7"/>
        <v>3103.37</v>
      </c>
      <c r="J134" s="101">
        <f t="shared" si="8"/>
        <v>-2583.6650000000004</v>
      </c>
    </row>
    <row r="135" spans="2:10" s="84" customFormat="1" ht="12.75" customHeight="1" x14ac:dyDescent="0.25">
      <c r="B135" s="93">
        <f t="shared" si="9"/>
        <v>122</v>
      </c>
      <c r="C135" s="86" t="s">
        <v>260</v>
      </c>
      <c r="D135" s="94">
        <v>43992</v>
      </c>
      <c r="E135" s="86" t="s">
        <v>259</v>
      </c>
      <c r="F135" s="88">
        <v>10.29</v>
      </c>
      <c r="G135" s="95">
        <f t="shared" si="5"/>
        <v>-2573.3750000000005</v>
      </c>
      <c r="H135" s="99">
        <f t="shared" si="6"/>
        <v>0</v>
      </c>
      <c r="I135" s="100">
        <f t="shared" si="7"/>
        <v>3103.37</v>
      </c>
      <c r="J135" s="101">
        <f t="shared" si="8"/>
        <v>-2573.3750000000005</v>
      </c>
    </row>
    <row r="136" spans="2:10" s="84" customFormat="1" ht="12.75" customHeight="1" x14ac:dyDescent="0.25">
      <c r="B136" s="93">
        <f t="shared" si="9"/>
        <v>123</v>
      </c>
      <c r="C136" s="86" t="s">
        <v>261</v>
      </c>
      <c r="D136" s="94">
        <v>44020</v>
      </c>
      <c r="E136" s="86" t="s">
        <v>262</v>
      </c>
      <c r="F136" s="88">
        <v>51.95</v>
      </c>
      <c r="G136" s="95">
        <f t="shared" si="5"/>
        <v>-2521.4250000000006</v>
      </c>
      <c r="H136" s="99">
        <f t="shared" si="6"/>
        <v>0</v>
      </c>
      <c r="I136" s="100">
        <f t="shared" si="7"/>
        <v>3103.37</v>
      </c>
      <c r="J136" s="101">
        <f t="shared" si="8"/>
        <v>-2521.4250000000006</v>
      </c>
    </row>
    <row r="137" spans="2:10" s="84" customFormat="1" ht="12.75" customHeight="1" x14ac:dyDescent="0.25">
      <c r="B137" s="93">
        <f t="shared" si="9"/>
        <v>124</v>
      </c>
      <c r="C137" s="86" t="s">
        <v>263</v>
      </c>
      <c r="D137" s="94">
        <v>44034</v>
      </c>
      <c r="E137" s="86" t="s">
        <v>264</v>
      </c>
      <c r="F137" s="88">
        <v>56.26</v>
      </c>
      <c r="G137" s="95">
        <f t="shared" si="5"/>
        <v>-2465.1650000000004</v>
      </c>
      <c r="H137" s="99">
        <f t="shared" si="6"/>
        <v>0</v>
      </c>
      <c r="I137" s="100">
        <f t="shared" si="7"/>
        <v>3103.37</v>
      </c>
      <c r="J137" s="101">
        <f t="shared" si="8"/>
        <v>-2465.1650000000004</v>
      </c>
    </row>
    <row r="138" spans="2:10" s="84" customFormat="1" ht="12.75" customHeight="1" x14ac:dyDescent="0.25">
      <c r="B138" s="93">
        <f t="shared" si="9"/>
        <v>125</v>
      </c>
      <c r="C138" s="86" t="s">
        <v>263</v>
      </c>
      <c r="D138" s="94">
        <v>44034</v>
      </c>
      <c r="E138" s="86" t="s">
        <v>264</v>
      </c>
      <c r="F138" s="88">
        <v>24.17</v>
      </c>
      <c r="G138" s="95">
        <f t="shared" si="5"/>
        <v>-2440.9950000000003</v>
      </c>
      <c r="H138" s="99">
        <f t="shared" si="6"/>
        <v>0</v>
      </c>
      <c r="I138" s="100">
        <f t="shared" si="7"/>
        <v>3103.37</v>
      </c>
      <c r="J138" s="101">
        <f t="shared" si="8"/>
        <v>-2440.9950000000003</v>
      </c>
    </row>
    <row r="139" spans="2:10" s="84" customFormat="1" ht="12.75" customHeight="1" x14ac:dyDescent="0.25">
      <c r="B139" s="93">
        <f t="shared" si="9"/>
        <v>126</v>
      </c>
      <c r="C139" s="86" t="s">
        <v>263</v>
      </c>
      <c r="D139" s="94">
        <v>44034</v>
      </c>
      <c r="E139" s="86" t="s">
        <v>264</v>
      </c>
      <c r="F139" s="88">
        <v>6.82</v>
      </c>
      <c r="G139" s="95">
        <f t="shared" si="5"/>
        <v>-2434.1750000000002</v>
      </c>
      <c r="H139" s="99">
        <f t="shared" si="6"/>
        <v>0</v>
      </c>
      <c r="I139" s="100">
        <f t="shared" si="7"/>
        <v>3103.37</v>
      </c>
      <c r="J139" s="101">
        <f t="shared" si="8"/>
        <v>-2434.1750000000002</v>
      </c>
    </row>
    <row r="140" spans="2:10" s="84" customFormat="1" ht="12.75" customHeight="1" x14ac:dyDescent="0.25">
      <c r="B140" s="93">
        <f t="shared" si="9"/>
        <v>127</v>
      </c>
      <c r="C140" s="86"/>
      <c r="D140" s="87"/>
      <c r="E140" s="86"/>
      <c r="F140" s="88"/>
      <c r="G140" s="95">
        <f t="shared" si="5"/>
        <v>-2434.1750000000002</v>
      </c>
      <c r="H140" s="99">
        <f t="shared" si="6"/>
        <v>0</v>
      </c>
      <c r="I140" s="100">
        <f t="shared" si="7"/>
        <v>3103.37</v>
      </c>
      <c r="J140" s="101">
        <f t="shared" si="8"/>
        <v>-2434.1750000000002</v>
      </c>
    </row>
    <row r="141" spans="2:10" s="84" customFormat="1" ht="12.75" customHeight="1" x14ac:dyDescent="0.25">
      <c r="B141" s="93">
        <f t="shared" si="9"/>
        <v>128</v>
      </c>
      <c r="C141" s="86" t="s">
        <v>265</v>
      </c>
      <c r="D141" s="94">
        <v>43833</v>
      </c>
      <c r="E141" s="86" t="s">
        <v>266</v>
      </c>
      <c r="F141" s="88">
        <v>13.97</v>
      </c>
      <c r="G141" s="95">
        <f t="shared" si="5"/>
        <v>-2420.2050000000004</v>
      </c>
      <c r="H141" s="99">
        <f t="shared" si="6"/>
        <v>0</v>
      </c>
      <c r="I141" s="100">
        <f t="shared" si="7"/>
        <v>3103.37</v>
      </c>
      <c r="J141" s="101">
        <f t="shared" si="8"/>
        <v>-2420.2050000000004</v>
      </c>
    </row>
    <row r="142" spans="2:10" s="84" customFormat="1" ht="12.75" customHeight="1" x14ac:dyDescent="0.25">
      <c r="B142" s="93">
        <f t="shared" si="9"/>
        <v>129</v>
      </c>
      <c r="C142" s="86" t="s">
        <v>267</v>
      </c>
      <c r="D142" s="94">
        <v>43833</v>
      </c>
      <c r="E142" s="86" t="s">
        <v>268</v>
      </c>
      <c r="F142" s="88">
        <v>30.37</v>
      </c>
      <c r="G142" s="95">
        <f t="shared" ref="G142:G205" si="10">F142+J141</f>
        <v>-2389.8350000000005</v>
      </c>
      <c r="H142" s="99">
        <f t="shared" ref="H142:H205" si="11">IF(G142&gt;0,ROUND(G142/I142+0.5,0),0)</f>
        <v>0</v>
      </c>
      <c r="I142" s="100">
        <f t="shared" ref="I142:I205" si="12">$C$10</f>
        <v>3103.37</v>
      </c>
      <c r="J142" s="101">
        <f t="shared" ref="J142:J205" si="13">G142-(H142*I142)</f>
        <v>-2389.8350000000005</v>
      </c>
    </row>
    <row r="143" spans="2:10" s="84" customFormat="1" ht="12.75" customHeight="1" x14ac:dyDescent="0.25">
      <c r="B143" s="93">
        <f t="shared" ref="B143:B206" si="14">+B142+1</f>
        <v>130</v>
      </c>
      <c r="C143" s="86" t="s">
        <v>269</v>
      </c>
      <c r="D143" s="94">
        <v>43864</v>
      </c>
      <c r="E143" s="86" t="s">
        <v>270</v>
      </c>
      <c r="F143" s="88">
        <v>14.98</v>
      </c>
      <c r="G143" s="95">
        <f t="shared" si="10"/>
        <v>-2374.8550000000005</v>
      </c>
      <c r="H143" s="99">
        <f t="shared" si="11"/>
        <v>0</v>
      </c>
      <c r="I143" s="100">
        <f t="shared" si="12"/>
        <v>3103.37</v>
      </c>
      <c r="J143" s="101">
        <f t="shared" si="13"/>
        <v>-2374.8550000000005</v>
      </c>
    </row>
    <row r="144" spans="2:10" s="84" customFormat="1" ht="12.75" customHeight="1" x14ac:dyDescent="0.25">
      <c r="B144" s="93">
        <f t="shared" si="14"/>
        <v>131</v>
      </c>
      <c r="C144" s="86" t="s">
        <v>271</v>
      </c>
      <c r="D144" s="94">
        <v>43864</v>
      </c>
      <c r="E144" s="86" t="s">
        <v>272</v>
      </c>
      <c r="F144" s="88">
        <v>19.39</v>
      </c>
      <c r="G144" s="95">
        <f t="shared" si="10"/>
        <v>-2355.4650000000006</v>
      </c>
      <c r="H144" s="99">
        <f t="shared" si="11"/>
        <v>0</v>
      </c>
      <c r="I144" s="100">
        <f t="shared" si="12"/>
        <v>3103.37</v>
      </c>
      <c r="J144" s="101">
        <f t="shared" si="13"/>
        <v>-2355.4650000000006</v>
      </c>
    </row>
    <row r="145" spans="2:10" s="84" customFormat="1" ht="12.75" customHeight="1" x14ac:dyDescent="0.25">
      <c r="B145" s="93">
        <f t="shared" si="14"/>
        <v>132</v>
      </c>
      <c r="C145" s="86" t="s">
        <v>273</v>
      </c>
      <c r="D145" s="94">
        <v>43864</v>
      </c>
      <c r="E145" s="86" t="s">
        <v>274</v>
      </c>
      <c r="F145" s="88">
        <v>30.29</v>
      </c>
      <c r="G145" s="95">
        <f t="shared" si="10"/>
        <v>-2325.1750000000006</v>
      </c>
      <c r="H145" s="99">
        <f t="shared" si="11"/>
        <v>0</v>
      </c>
      <c r="I145" s="100">
        <f t="shared" si="12"/>
        <v>3103.37</v>
      </c>
      <c r="J145" s="101">
        <f t="shared" si="13"/>
        <v>-2325.1750000000006</v>
      </c>
    </row>
    <row r="146" spans="2:10" s="84" customFormat="1" ht="12.75" customHeight="1" x14ac:dyDescent="0.25">
      <c r="B146" s="93">
        <f t="shared" si="14"/>
        <v>133</v>
      </c>
      <c r="C146" s="86" t="s">
        <v>275</v>
      </c>
      <c r="D146" s="94">
        <v>43893</v>
      </c>
      <c r="E146" s="86" t="s">
        <v>276</v>
      </c>
      <c r="F146" s="88">
        <v>13.97</v>
      </c>
      <c r="G146" s="95">
        <f t="shared" si="10"/>
        <v>-2311.2050000000008</v>
      </c>
      <c r="H146" s="99">
        <f t="shared" si="11"/>
        <v>0</v>
      </c>
      <c r="I146" s="100">
        <f t="shared" si="12"/>
        <v>3103.37</v>
      </c>
      <c r="J146" s="101">
        <f t="shared" si="13"/>
        <v>-2311.2050000000008</v>
      </c>
    </row>
    <row r="147" spans="2:10" s="84" customFormat="1" ht="12.75" customHeight="1" x14ac:dyDescent="0.25">
      <c r="B147" s="93">
        <f t="shared" si="14"/>
        <v>134</v>
      </c>
      <c r="C147" s="86" t="s">
        <v>277</v>
      </c>
      <c r="D147" s="94">
        <v>43893</v>
      </c>
      <c r="E147" s="86" t="s">
        <v>278</v>
      </c>
      <c r="F147" s="88">
        <v>25.39</v>
      </c>
      <c r="G147" s="95">
        <f t="shared" si="10"/>
        <v>-2285.815000000001</v>
      </c>
      <c r="H147" s="99">
        <f t="shared" si="11"/>
        <v>0</v>
      </c>
      <c r="I147" s="100">
        <f t="shared" si="12"/>
        <v>3103.37</v>
      </c>
      <c r="J147" s="101">
        <f t="shared" si="13"/>
        <v>-2285.815000000001</v>
      </c>
    </row>
    <row r="148" spans="2:10" s="84" customFormat="1" ht="12.75" customHeight="1" x14ac:dyDescent="0.25">
      <c r="B148" s="93">
        <f t="shared" si="14"/>
        <v>135</v>
      </c>
      <c r="C148" s="86" t="s">
        <v>279</v>
      </c>
      <c r="D148" s="94">
        <v>43893</v>
      </c>
      <c r="E148" s="86" t="s">
        <v>278</v>
      </c>
      <c r="F148" s="88">
        <v>16.399999999999999</v>
      </c>
      <c r="G148" s="95">
        <f t="shared" si="10"/>
        <v>-2269.4150000000009</v>
      </c>
      <c r="H148" s="99">
        <f t="shared" si="11"/>
        <v>0</v>
      </c>
      <c r="I148" s="100">
        <f t="shared" si="12"/>
        <v>3103.37</v>
      </c>
      <c r="J148" s="101">
        <f t="shared" si="13"/>
        <v>-2269.4150000000009</v>
      </c>
    </row>
    <row r="149" spans="2:10" s="84" customFormat="1" ht="12.75" customHeight="1" x14ac:dyDescent="0.25">
      <c r="B149" s="93">
        <f t="shared" si="14"/>
        <v>136</v>
      </c>
      <c r="C149" s="86" t="s">
        <v>280</v>
      </c>
      <c r="D149" s="94">
        <v>43924</v>
      </c>
      <c r="E149" s="86" t="s">
        <v>281</v>
      </c>
      <c r="F149" s="88">
        <v>15.81</v>
      </c>
      <c r="G149" s="95">
        <f t="shared" si="10"/>
        <v>-2253.6050000000009</v>
      </c>
      <c r="H149" s="99">
        <f t="shared" si="11"/>
        <v>0</v>
      </c>
      <c r="I149" s="100">
        <f t="shared" si="12"/>
        <v>3103.37</v>
      </c>
      <c r="J149" s="101">
        <f t="shared" si="13"/>
        <v>-2253.6050000000009</v>
      </c>
    </row>
    <row r="150" spans="2:10" s="84" customFormat="1" ht="12.75" customHeight="1" x14ac:dyDescent="0.25">
      <c r="B150" s="93">
        <f t="shared" si="14"/>
        <v>137</v>
      </c>
      <c r="C150" s="86" t="s">
        <v>282</v>
      </c>
      <c r="D150" s="94">
        <v>43924</v>
      </c>
      <c r="E150" s="86" t="s">
        <v>283</v>
      </c>
      <c r="F150" s="88">
        <v>19.75</v>
      </c>
      <c r="G150" s="95">
        <f t="shared" si="10"/>
        <v>-2233.8550000000009</v>
      </c>
      <c r="H150" s="99">
        <f t="shared" si="11"/>
        <v>0</v>
      </c>
      <c r="I150" s="100">
        <f t="shared" si="12"/>
        <v>3103.37</v>
      </c>
      <c r="J150" s="101">
        <f t="shared" si="13"/>
        <v>-2233.8550000000009</v>
      </c>
    </row>
    <row r="151" spans="2:10" s="84" customFormat="1" ht="12.75" customHeight="1" x14ac:dyDescent="0.25">
      <c r="B151" s="93">
        <f t="shared" si="14"/>
        <v>138</v>
      </c>
      <c r="C151" s="86" t="s">
        <v>284</v>
      </c>
      <c r="D151" s="94">
        <v>43924</v>
      </c>
      <c r="E151" s="86" t="s">
        <v>285</v>
      </c>
      <c r="F151" s="88">
        <v>13.83</v>
      </c>
      <c r="G151" s="95">
        <f t="shared" si="10"/>
        <v>-2220.025000000001</v>
      </c>
      <c r="H151" s="99">
        <f t="shared" si="11"/>
        <v>0</v>
      </c>
      <c r="I151" s="100">
        <f t="shared" si="12"/>
        <v>3103.37</v>
      </c>
      <c r="J151" s="101">
        <f t="shared" si="13"/>
        <v>-2220.025000000001</v>
      </c>
    </row>
    <row r="152" spans="2:10" s="84" customFormat="1" ht="12.75" customHeight="1" x14ac:dyDescent="0.25">
      <c r="B152" s="93">
        <f t="shared" si="14"/>
        <v>139</v>
      </c>
      <c r="C152" s="86" t="s">
        <v>286</v>
      </c>
      <c r="D152" s="94">
        <v>43954</v>
      </c>
      <c r="E152" s="86" t="s">
        <v>287</v>
      </c>
      <c r="F152" s="88">
        <v>13.97</v>
      </c>
      <c r="G152" s="95">
        <f t="shared" si="10"/>
        <v>-2206.0550000000012</v>
      </c>
      <c r="H152" s="99">
        <f t="shared" si="11"/>
        <v>0</v>
      </c>
      <c r="I152" s="100">
        <f t="shared" si="12"/>
        <v>3103.37</v>
      </c>
      <c r="J152" s="101">
        <f t="shared" si="13"/>
        <v>-2206.0550000000012</v>
      </c>
    </row>
    <row r="153" spans="2:10" s="84" customFormat="1" ht="12.75" customHeight="1" x14ac:dyDescent="0.25">
      <c r="B153" s="93">
        <f t="shared" si="14"/>
        <v>140</v>
      </c>
      <c r="C153" s="86" t="s">
        <v>288</v>
      </c>
      <c r="D153" s="94">
        <v>43954</v>
      </c>
      <c r="E153" s="86" t="s">
        <v>289</v>
      </c>
      <c r="F153" s="88">
        <v>13.8</v>
      </c>
      <c r="G153" s="95">
        <f t="shared" si="10"/>
        <v>-2192.255000000001</v>
      </c>
      <c r="H153" s="99">
        <f t="shared" si="11"/>
        <v>0</v>
      </c>
      <c r="I153" s="100">
        <f t="shared" si="12"/>
        <v>3103.37</v>
      </c>
      <c r="J153" s="101">
        <f t="shared" si="13"/>
        <v>-2192.255000000001</v>
      </c>
    </row>
    <row r="154" spans="2:10" s="84" customFormat="1" ht="12.75" customHeight="1" x14ac:dyDescent="0.25">
      <c r="B154" s="93">
        <f t="shared" si="14"/>
        <v>141</v>
      </c>
      <c r="C154" s="86" t="s">
        <v>290</v>
      </c>
      <c r="D154" s="94">
        <v>43954</v>
      </c>
      <c r="E154" s="86" t="s">
        <v>291</v>
      </c>
      <c r="F154" s="88">
        <v>13.8</v>
      </c>
      <c r="G154" s="95">
        <f t="shared" si="10"/>
        <v>-2178.4550000000008</v>
      </c>
      <c r="H154" s="99">
        <f t="shared" si="11"/>
        <v>0</v>
      </c>
      <c r="I154" s="100">
        <f t="shared" si="12"/>
        <v>3103.37</v>
      </c>
      <c r="J154" s="101">
        <f t="shared" si="13"/>
        <v>-2178.4550000000008</v>
      </c>
    </row>
    <row r="155" spans="2:10" s="84" customFormat="1" ht="12.75" customHeight="1" x14ac:dyDescent="0.25">
      <c r="B155" s="93">
        <f t="shared" si="14"/>
        <v>142</v>
      </c>
      <c r="C155" s="86" t="s">
        <v>292</v>
      </c>
      <c r="D155" s="94">
        <v>43985</v>
      </c>
      <c r="E155" s="86" t="s">
        <v>293</v>
      </c>
      <c r="F155" s="88">
        <v>13.8</v>
      </c>
      <c r="G155" s="95">
        <f t="shared" si="10"/>
        <v>-2164.6550000000007</v>
      </c>
      <c r="H155" s="99">
        <f t="shared" si="11"/>
        <v>0</v>
      </c>
      <c r="I155" s="100">
        <f t="shared" si="12"/>
        <v>3103.37</v>
      </c>
      <c r="J155" s="101">
        <f t="shared" si="13"/>
        <v>-2164.6550000000007</v>
      </c>
    </row>
    <row r="156" spans="2:10" s="84" customFormat="1" ht="12.75" customHeight="1" x14ac:dyDescent="0.25">
      <c r="B156" s="93">
        <f t="shared" si="14"/>
        <v>143</v>
      </c>
      <c r="C156" s="86" t="s">
        <v>294</v>
      </c>
      <c r="D156" s="94">
        <v>43985</v>
      </c>
      <c r="E156" s="86" t="s">
        <v>295</v>
      </c>
      <c r="F156" s="88">
        <v>13.97</v>
      </c>
      <c r="G156" s="95">
        <f t="shared" si="10"/>
        <v>-2150.6850000000009</v>
      </c>
      <c r="H156" s="99">
        <f t="shared" si="11"/>
        <v>0</v>
      </c>
      <c r="I156" s="100">
        <f t="shared" si="12"/>
        <v>3103.37</v>
      </c>
      <c r="J156" s="101">
        <f t="shared" si="13"/>
        <v>-2150.6850000000009</v>
      </c>
    </row>
    <row r="157" spans="2:10" s="84" customFormat="1" ht="12.75" customHeight="1" x14ac:dyDescent="0.25">
      <c r="B157" s="93">
        <f t="shared" si="14"/>
        <v>144</v>
      </c>
      <c r="C157" s="86" t="s">
        <v>296</v>
      </c>
      <c r="D157" s="94">
        <v>43985</v>
      </c>
      <c r="E157" s="86" t="s">
        <v>297</v>
      </c>
      <c r="F157" s="88">
        <v>13.85</v>
      </c>
      <c r="G157" s="95">
        <f t="shared" si="10"/>
        <v>-2136.8350000000009</v>
      </c>
      <c r="H157" s="99">
        <f t="shared" si="11"/>
        <v>0</v>
      </c>
      <c r="I157" s="100">
        <f t="shared" si="12"/>
        <v>3103.37</v>
      </c>
      <c r="J157" s="101">
        <f t="shared" si="13"/>
        <v>-2136.8350000000009</v>
      </c>
    </row>
    <row r="158" spans="2:10" s="84" customFormat="1" ht="12.75" customHeight="1" x14ac:dyDescent="0.25">
      <c r="B158" s="93">
        <f t="shared" si="14"/>
        <v>145</v>
      </c>
      <c r="C158" s="86" t="s">
        <v>298</v>
      </c>
      <c r="D158" s="94">
        <v>44015</v>
      </c>
      <c r="E158" s="86" t="s">
        <v>299</v>
      </c>
      <c r="F158" s="88">
        <v>13.86</v>
      </c>
      <c r="G158" s="95">
        <f t="shared" si="10"/>
        <v>-2122.9750000000008</v>
      </c>
      <c r="H158" s="99">
        <f t="shared" si="11"/>
        <v>0</v>
      </c>
      <c r="I158" s="100">
        <f t="shared" si="12"/>
        <v>3103.37</v>
      </c>
      <c r="J158" s="101">
        <f t="shared" si="13"/>
        <v>-2122.9750000000008</v>
      </c>
    </row>
    <row r="159" spans="2:10" s="84" customFormat="1" ht="12.75" customHeight="1" x14ac:dyDescent="0.25">
      <c r="B159" s="93">
        <f t="shared" si="14"/>
        <v>146</v>
      </c>
      <c r="C159" s="86" t="s">
        <v>300</v>
      </c>
      <c r="D159" s="94">
        <v>44015</v>
      </c>
      <c r="E159" s="86" t="s">
        <v>301</v>
      </c>
      <c r="F159" s="88">
        <v>14.06</v>
      </c>
      <c r="G159" s="95">
        <f t="shared" si="10"/>
        <v>-2108.9150000000009</v>
      </c>
      <c r="H159" s="99">
        <f t="shared" si="11"/>
        <v>0</v>
      </c>
      <c r="I159" s="100">
        <f t="shared" si="12"/>
        <v>3103.37</v>
      </c>
      <c r="J159" s="101">
        <f t="shared" si="13"/>
        <v>-2108.9150000000009</v>
      </c>
    </row>
    <row r="160" spans="2:10" s="84" customFormat="1" ht="12.75" customHeight="1" x14ac:dyDescent="0.25">
      <c r="B160" s="93">
        <f t="shared" si="14"/>
        <v>147</v>
      </c>
      <c r="C160" s="86" t="s">
        <v>302</v>
      </c>
      <c r="D160" s="94">
        <v>44015</v>
      </c>
      <c r="E160" s="86" t="s">
        <v>303</v>
      </c>
      <c r="F160" s="88">
        <v>14.48</v>
      </c>
      <c r="G160" s="95">
        <f t="shared" si="10"/>
        <v>-2094.4350000000009</v>
      </c>
      <c r="H160" s="99">
        <f t="shared" si="11"/>
        <v>0</v>
      </c>
      <c r="I160" s="100">
        <f t="shared" si="12"/>
        <v>3103.37</v>
      </c>
      <c r="J160" s="101">
        <f t="shared" si="13"/>
        <v>-2094.4350000000009</v>
      </c>
    </row>
    <row r="161" spans="2:10" s="84" customFormat="1" ht="12.75" customHeight="1" x14ac:dyDescent="0.25">
      <c r="B161" s="93">
        <f t="shared" si="14"/>
        <v>148</v>
      </c>
      <c r="C161" s="86" t="s">
        <v>304</v>
      </c>
      <c r="D161" s="94">
        <v>44046</v>
      </c>
      <c r="E161" s="86" t="s">
        <v>305</v>
      </c>
      <c r="F161" s="88">
        <v>14.08</v>
      </c>
      <c r="G161" s="95">
        <f t="shared" si="10"/>
        <v>-2080.3550000000009</v>
      </c>
      <c r="H161" s="99">
        <f t="shared" si="11"/>
        <v>0</v>
      </c>
      <c r="I161" s="100">
        <f t="shared" si="12"/>
        <v>3103.37</v>
      </c>
      <c r="J161" s="101">
        <f t="shared" si="13"/>
        <v>-2080.3550000000009</v>
      </c>
    </row>
    <row r="162" spans="2:10" s="84" customFormat="1" ht="12.75" customHeight="1" x14ac:dyDescent="0.25">
      <c r="B162" s="93">
        <f t="shared" si="14"/>
        <v>149</v>
      </c>
      <c r="C162" s="86" t="s">
        <v>306</v>
      </c>
      <c r="D162" s="94">
        <v>44046</v>
      </c>
      <c r="E162" s="86" t="s">
        <v>307</v>
      </c>
      <c r="F162" s="88">
        <v>13.8</v>
      </c>
      <c r="G162" s="95">
        <f t="shared" si="10"/>
        <v>-2066.5550000000007</v>
      </c>
      <c r="H162" s="99">
        <f t="shared" si="11"/>
        <v>0</v>
      </c>
      <c r="I162" s="100">
        <f t="shared" si="12"/>
        <v>3103.37</v>
      </c>
      <c r="J162" s="101">
        <f t="shared" si="13"/>
        <v>-2066.5550000000007</v>
      </c>
    </row>
    <row r="163" spans="2:10" s="84" customFormat="1" ht="12.75" customHeight="1" x14ac:dyDescent="0.25">
      <c r="B163" s="93">
        <f t="shared" si="14"/>
        <v>150</v>
      </c>
      <c r="C163" s="86" t="s">
        <v>308</v>
      </c>
      <c r="D163" s="94">
        <v>44046</v>
      </c>
      <c r="E163" s="86" t="s">
        <v>309</v>
      </c>
      <c r="F163" s="88">
        <v>14.72</v>
      </c>
      <c r="G163" s="95">
        <f t="shared" si="10"/>
        <v>-2051.8350000000009</v>
      </c>
      <c r="H163" s="99">
        <f t="shared" si="11"/>
        <v>0</v>
      </c>
      <c r="I163" s="100">
        <f t="shared" si="12"/>
        <v>3103.37</v>
      </c>
      <c r="J163" s="101">
        <f t="shared" si="13"/>
        <v>-2051.8350000000009</v>
      </c>
    </row>
    <row r="164" spans="2:10" s="84" customFormat="1" ht="12.75" customHeight="1" x14ac:dyDescent="0.25">
      <c r="B164" s="93">
        <f t="shared" si="14"/>
        <v>151</v>
      </c>
      <c r="C164" s="86"/>
      <c r="D164" s="87"/>
      <c r="E164" s="86"/>
      <c r="F164" s="88"/>
      <c r="G164" s="95">
        <f t="shared" si="10"/>
        <v>-2051.8350000000009</v>
      </c>
      <c r="H164" s="99">
        <f t="shared" si="11"/>
        <v>0</v>
      </c>
      <c r="I164" s="100">
        <f t="shared" si="12"/>
        <v>3103.37</v>
      </c>
      <c r="J164" s="101">
        <f t="shared" si="13"/>
        <v>-2051.8350000000009</v>
      </c>
    </row>
    <row r="165" spans="2:10" s="84" customFormat="1" ht="12.75" customHeight="1" x14ac:dyDescent="0.25">
      <c r="B165" s="93">
        <f t="shared" si="14"/>
        <v>152</v>
      </c>
      <c r="C165" s="86" t="s">
        <v>310</v>
      </c>
      <c r="D165" s="94">
        <v>43833</v>
      </c>
      <c r="E165" s="86" t="s">
        <v>311</v>
      </c>
      <c r="F165" s="88">
        <v>17.53</v>
      </c>
      <c r="G165" s="95">
        <f t="shared" si="10"/>
        <v>-2034.305000000001</v>
      </c>
      <c r="H165" s="99">
        <f t="shared" si="11"/>
        <v>0</v>
      </c>
      <c r="I165" s="100">
        <f t="shared" si="12"/>
        <v>3103.37</v>
      </c>
      <c r="J165" s="101">
        <f t="shared" si="13"/>
        <v>-2034.305000000001</v>
      </c>
    </row>
    <row r="166" spans="2:10" s="84" customFormat="1" ht="12.75" customHeight="1" x14ac:dyDescent="0.25">
      <c r="B166" s="93">
        <f t="shared" si="14"/>
        <v>153</v>
      </c>
      <c r="C166" s="86" t="s">
        <v>312</v>
      </c>
      <c r="D166" s="94">
        <v>43838</v>
      </c>
      <c r="E166" s="86" t="s">
        <v>313</v>
      </c>
      <c r="F166" s="88">
        <v>379.5</v>
      </c>
      <c r="G166" s="95">
        <f t="shared" si="10"/>
        <v>-1654.805000000001</v>
      </c>
      <c r="H166" s="99">
        <f t="shared" si="11"/>
        <v>0</v>
      </c>
      <c r="I166" s="100">
        <f t="shared" si="12"/>
        <v>3103.37</v>
      </c>
      <c r="J166" s="101">
        <f t="shared" si="13"/>
        <v>-1654.805000000001</v>
      </c>
    </row>
    <row r="167" spans="2:10" s="84" customFormat="1" ht="12.75" customHeight="1" x14ac:dyDescent="0.25">
      <c r="B167" s="93">
        <f t="shared" si="14"/>
        <v>154</v>
      </c>
      <c r="C167" s="86" t="s">
        <v>314</v>
      </c>
      <c r="D167" s="94">
        <v>43869</v>
      </c>
      <c r="E167" s="86" t="s">
        <v>315</v>
      </c>
      <c r="F167" s="88">
        <v>379.5</v>
      </c>
      <c r="G167" s="95">
        <f t="shared" si="10"/>
        <v>-1275.305000000001</v>
      </c>
      <c r="H167" s="99">
        <f t="shared" si="11"/>
        <v>0</v>
      </c>
      <c r="I167" s="100">
        <f t="shared" si="12"/>
        <v>3103.37</v>
      </c>
      <c r="J167" s="101">
        <f t="shared" si="13"/>
        <v>-1275.305000000001</v>
      </c>
    </row>
    <row r="168" spans="2:10" s="84" customFormat="1" ht="12.75" customHeight="1" x14ac:dyDescent="0.25">
      <c r="B168" s="93">
        <f t="shared" si="14"/>
        <v>155</v>
      </c>
      <c r="C168" s="86" t="s">
        <v>316</v>
      </c>
      <c r="D168" s="94">
        <v>43898</v>
      </c>
      <c r="E168" s="86" t="s">
        <v>317</v>
      </c>
      <c r="F168" s="88">
        <v>379.5</v>
      </c>
      <c r="G168" s="95">
        <f t="shared" si="10"/>
        <v>-895.80500000000097</v>
      </c>
      <c r="H168" s="99">
        <f t="shared" si="11"/>
        <v>0</v>
      </c>
      <c r="I168" s="100">
        <f t="shared" si="12"/>
        <v>3103.37</v>
      </c>
      <c r="J168" s="101">
        <f t="shared" si="13"/>
        <v>-895.80500000000097</v>
      </c>
    </row>
    <row r="169" spans="2:10" s="84" customFormat="1" ht="12.75" customHeight="1" x14ac:dyDescent="0.25">
      <c r="B169" s="93">
        <f t="shared" si="14"/>
        <v>156</v>
      </c>
      <c r="C169" s="86" t="s">
        <v>318</v>
      </c>
      <c r="D169" s="94">
        <v>43929</v>
      </c>
      <c r="E169" s="86" t="s">
        <v>319</v>
      </c>
      <c r="F169" s="88">
        <v>379.5</v>
      </c>
      <c r="G169" s="95">
        <f t="shared" si="10"/>
        <v>-516.30500000000097</v>
      </c>
      <c r="H169" s="99">
        <f t="shared" si="11"/>
        <v>0</v>
      </c>
      <c r="I169" s="100">
        <f t="shared" si="12"/>
        <v>3103.37</v>
      </c>
      <c r="J169" s="101">
        <f t="shared" si="13"/>
        <v>-516.30500000000097</v>
      </c>
    </row>
    <row r="170" spans="2:10" s="84" customFormat="1" ht="12.75" customHeight="1" x14ac:dyDescent="0.25">
      <c r="B170" s="93">
        <f t="shared" si="14"/>
        <v>157</v>
      </c>
      <c r="C170" s="86" t="s">
        <v>320</v>
      </c>
      <c r="D170" s="94">
        <v>43959</v>
      </c>
      <c r="E170" s="86" t="s">
        <v>321</v>
      </c>
      <c r="F170" s="88">
        <v>379.5</v>
      </c>
      <c r="G170" s="95">
        <f t="shared" si="10"/>
        <v>-136.80500000000097</v>
      </c>
      <c r="H170" s="99">
        <f t="shared" si="11"/>
        <v>0</v>
      </c>
      <c r="I170" s="100">
        <f t="shared" si="12"/>
        <v>3103.37</v>
      </c>
      <c r="J170" s="101">
        <f t="shared" si="13"/>
        <v>-136.80500000000097</v>
      </c>
    </row>
    <row r="171" spans="2:10" s="84" customFormat="1" ht="12.75" customHeight="1" x14ac:dyDescent="0.25">
      <c r="B171" s="93">
        <f t="shared" si="14"/>
        <v>158</v>
      </c>
      <c r="C171" s="86" t="s">
        <v>54</v>
      </c>
      <c r="D171" s="94">
        <v>43990</v>
      </c>
      <c r="E171" s="86" t="s">
        <v>55</v>
      </c>
      <c r="F171" s="88">
        <v>379.5</v>
      </c>
      <c r="G171" s="95">
        <f t="shared" si="10"/>
        <v>242.69499999999903</v>
      </c>
      <c r="H171" s="99">
        <f t="shared" si="11"/>
        <v>1</v>
      </c>
      <c r="I171" s="100">
        <f t="shared" si="12"/>
        <v>3103.37</v>
      </c>
      <c r="J171" s="101">
        <f t="shared" si="13"/>
        <v>-2860.6750000000011</v>
      </c>
    </row>
    <row r="172" spans="2:10" s="84" customFormat="1" ht="12.75" customHeight="1" x14ac:dyDescent="0.25">
      <c r="B172" s="93">
        <f t="shared" si="14"/>
        <v>159</v>
      </c>
      <c r="C172" s="86" t="s">
        <v>322</v>
      </c>
      <c r="D172" s="94">
        <v>44001</v>
      </c>
      <c r="E172" s="86" t="s">
        <v>323</v>
      </c>
      <c r="F172" s="88">
        <v>54.62</v>
      </c>
      <c r="G172" s="95">
        <f t="shared" si="10"/>
        <v>-2806.0550000000012</v>
      </c>
      <c r="H172" s="99">
        <f t="shared" si="11"/>
        <v>0</v>
      </c>
      <c r="I172" s="100">
        <f t="shared" si="12"/>
        <v>3103.37</v>
      </c>
      <c r="J172" s="101">
        <f t="shared" si="13"/>
        <v>-2806.0550000000012</v>
      </c>
    </row>
    <row r="173" spans="2:10" s="84" customFormat="1" ht="12.75" customHeight="1" x14ac:dyDescent="0.25">
      <c r="B173" s="93">
        <f t="shared" si="14"/>
        <v>160</v>
      </c>
      <c r="C173" s="86" t="s">
        <v>324</v>
      </c>
      <c r="D173" s="94">
        <v>44020</v>
      </c>
      <c r="E173" s="86" t="s">
        <v>325</v>
      </c>
      <c r="F173" s="88">
        <v>304.75</v>
      </c>
      <c r="G173" s="95">
        <f t="shared" si="10"/>
        <v>-2501.3050000000012</v>
      </c>
      <c r="H173" s="99">
        <f t="shared" si="11"/>
        <v>0</v>
      </c>
      <c r="I173" s="100">
        <f t="shared" si="12"/>
        <v>3103.37</v>
      </c>
      <c r="J173" s="101">
        <f t="shared" si="13"/>
        <v>-2501.3050000000012</v>
      </c>
    </row>
    <row r="174" spans="2:10" s="84" customFormat="1" ht="12.75" customHeight="1" x14ac:dyDescent="0.25">
      <c r="B174" s="93">
        <f t="shared" si="14"/>
        <v>161</v>
      </c>
      <c r="C174" s="86" t="s">
        <v>326</v>
      </c>
      <c r="D174" s="94">
        <v>44051</v>
      </c>
      <c r="E174" s="86" t="s">
        <v>327</v>
      </c>
      <c r="F174" s="88">
        <v>293.25</v>
      </c>
      <c r="G174" s="95">
        <f t="shared" si="10"/>
        <v>-2208.0550000000012</v>
      </c>
      <c r="H174" s="99">
        <f t="shared" si="11"/>
        <v>0</v>
      </c>
      <c r="I174" s="100">
        <f t="shared" si="12"/>
        <v>3103.37</v>
      </c>
      <c r="J174" s="101">
        <f t="shared" si="13"/>
        <v>-2208.0550000000012</v>
      </c>
    </row>
    <row r="175" spans="2:10" s="84" customFormat="1" ht="12.75" customHeight="1" x14ac:dyDescent="0.25">
      <c r="B175" s="93">
        <f t="shared" si="14"/>
        <v>162</v>
      </c>
      <c r="C175" s="86"/>
      <c r="D175" s="87"/>
      <c r="E175" s="86"/>
      <c r="F175" s="88"/>
      <c r="G175" s="95">
        <f t="shared" si="10"/>
        <v>-2208.0550000000012</v>
      </c>
      <c r="H175" s="99">
        <f t="shared" si="11"/>
        <v>0</v>
      </c>
      <c r="I175" s="100">
        <f t="shared" si="12"/>
        <v>3103.37</v>
      </c>
      <c r="J175" s="101">
        <f t="shared" si="13"/>
        <v>-2208.0550000000012</v>
      </c>
    </row>
    <row r="176" spans="2:10" s="84" customFormat="1" ht="12.75" customHeight="1" x14ac:dyDescent="0.25">
      <c r="B176" s="93">
        <f t="shared" si="14"/>
        <v>163</v>
      </c>
      <c r="C176" s="86" t="s">
        <v>328</v>
      </c>
      <c r="D176" s="94">
        <v>43845</v>
      </c>
      <c r="E176" s="86" t="s">
        <v>329</v>
      </c>
      <c r="F176" s="88">
        <v>4.83</v>
      </c>
      <c r="G176" s="95">
        <f t="shared" si="10"/>
        <v>-2203.2250000000013</v>
      </c>
      <c r="H176" s="99">
        <f t="shared" si="11"/>
        <v>0</v>
      </c>
      <c r="I176" s="100">
        <f t="shared" si="12"/>
        <v>3103.37</v>
      </c>
      <c r="J176" s="101">
        <f t="shared" si="13"/>
        <v>-2203.2250000000013</v>
      </c>
    </row>
    <row r="177" spans="2:10" s="84" customFormat="1" ht="12.75" customHeight="1" x14ac:dyDescent="0.25">
      <c r="B177" s="93">
        <f t="shared" si="14"/>
        <v>164</v>
      </c>
      <c r="C177" s="86" t="s">
        <v>330</v>
      </c>
      <c r="D177" s="94">
        <v>43853</v>
      </c>
      <c r="E177" s="86" t="s">
        <v>331</v>
      </c>
      <c r="F177" s="88">
        <v>6.79</v>
      </c>
      <c r="G177" s="95">
        <f t="shared" si="10"/>
        <v>-2196.4350000000013</v>
      </c>
      <c r="H177" s="99">
        <f t="shared" si="11"/>
        <v>0</v>
      </c>
      <c r="I177" s="100">
        <f t="shared" si="12"/>
        <v>3103.37</v>
      </c>
      <c r="J177" s="101">
        <f t="shared" si="13"/>
        <v>-2196.4350000000013</v>
      </c>
    </row>
    <row r="178" spans="2:10" s="84" customFormat="1" ht="12.75" customHeight="1" x14ac:dyDescent="0.25">
      <c r="B178" s="93">
        <f t="shared" si="14"/>
        <v>165</v>
      </c>
      <c r="C178" s="86" t="s">
        <v>332</v>
      </c>
      <c r="D178" s="94">
        <v>43873</v>
      </c>
      <c r="E178" s="86" t="s">
        <v>331</v>
      </c>
      <c r="F178" s="88">
        <v>7.94</v>
      </c>
      <c r="G178" s="95">
        <f t="shared" si="10"/>
        <v>-2188.4950000000013</v>
      </c>
      <c r="H178" s="99">
        <f t="shared" si="11"/>
        <v>0</v>
      </c>
      <c r="I178" s="100">
        <f t="shared" si="12"/>
        <v>3103.37</v>
      </c>
      <c r="J178" s="101">
        <f t="shared" si="13"/>
        <v>-2188.4950000000013</v>
      </c>
    </row>
    <row r="179" spans="2:10" s="84" customFormat="1" ht="12.75" customHeight="1" x14ac:dyDescent="0.25">
      <c r="B179" s="93">
        <f t="shared" si="14"/>
        <v>166</v>
      </c>
      <c r="C179" s="86" t="s">
        <v>333</v>
      </c>
      <c r="D179" s="94">
        <v>43890</v>
      </c>
      <c r="E179" s="86" t="s">
        <v>334</v>
      </c>
      <c r="F179" s="88">
        <v>3.58</v>
      </c>
      <c r="G179" s="95">
        <f t="shared" si="10"/>
        <v>-2184.9150000000013</v>
      </c>
      <c r="H179" s="99">
        <f t="shared" si="11"/>
        <v>0</v>
      </c>
      <c r="I179" s="100">
        <f t="shared" si="12"/>
        <v>3103.37</v>
      </c>
      <c r="J179" s="101">
        <f t="shared" si="13"/>
        <v>-2184.9150000000013</v>
      </c>
    </row>
    <row r="180" spans="2:10" s="84" customFormat="1" ht="12.75" customHeight="1" x14ac:dyDescent="0.25">
      <c r="B180" s="93">
        <f t="shared" si="14"/>
        <v>167</v>
      </c>
      <c r="C180" s="86" t="s">
        <v>335</v>
      </c>
      <c r="D180" s="94">
        <v>43903</v>
      </c>
      <c r="E180" s="86" t="s">
        <v>336</v>
      </c>
      <c r="F180" s="88">
        <v>7.98</v>
      </c>
      <c r="G180" s="95">
        <f t="shared" si="10"/>
        <v>-2176.9350000000013</v>
      </c>
      <c r="H180" s="99">
        <f t="shared" si="11"/>
        <v>0</v>
      </c>
      <c r="I180" s="100">
        <f t="shared" si="12"/>
        <v>3103.37</v>
      </c>
      <c r="J180" s="101">
        <f t="shared" si="13"/>
        <v>-2176.9350000000013</v>
      </c>
    </row>
    <row r="181" spans="2:10" s="84" customFormat="1" ht="12.75" customHeight="1" x14ac:dyDescent="0.25">
      <c r="B181" s="93">
        <f t="shared" si="14"/>
        <v>168</v>
      </c>
      <c r="C181" s="86" t="s">
        <v>335</v>
      </c>
      <c r="D181" s="94">
        <v>43903</v>
      </c>
      <c r="E181" s="86" t="s">
        <v>336</v>
      </c>
      <c r="F181" s="88">
        <v>2.86</v>
      </c>
      <c r="G181" s="95">
        <f t="shared" si="10"/>
        <v>-2174.0750000000012</v>
      </c>
      <c r="H181" s="99">
        <f t="shared" si="11"/>
        <v>0</v>
      </c>
      <c r="I181" s="100">
        <f t="shared" si="12"/>
        <v>3103.37</v>
      </c>
      <c r="J181" s="101">
        <f t="shared" si="13"/>
        <v>-2174.0750000000012</v>
      </c>
    </row>
    <row r="182" spans="2:10" s="84" customFormat="1" ht="12.75" customHeight="1" x14ac:dyDescent="0.25">
      <c r="B182" s="93">
        <f t="shared" si="14"/>
        <v>169</v>
      </c>
      <c r="C182" s="86" t="s">
        <v>337</v>
      </c>
      <c r="D182" s="94">
        <v>43943</v>
      </c>
      <c r="E182" s="86" t="s">
        <v>329</v>
      </c>
      <c r="F182" s="88">
        <v>9.1300000000000008</v>
      </c>
      <c r="G182" s="95">
        <f t="shared" si="10"/>
        <v>-2164.9450000000011</v>
      </c>
      <c r="H182" s="99">
        <f t="shared" si="11"/>
        <v>0</v>
      </c>
      <c r="I182" s="100">
        <f t="shared" si="12"/>
        <v>3103.37</v>
      </c>
      <c r="J182" s="101">
        <f t="shared" si="13"/>
        <v>-2164.9450000000011</v>
      </c>
    </row>
    <row r="183" spans="2:10" s="84" customFormat="1" ht="12.75" customHeight="1" x14ac:dyDescent="0.25">
      <c r="B183" s="93">
        <f t="shared" si="14"/>
        <v>170</v>
      </c>
      <c r="C183" s="86" t="s">
        <v>338</v>
      </c>
      <c r="D183" s="94">
        <v>43943</v>
      </c>
      <c r="E183" s="86" t="s">
        <v>339</v>
      </c>
      <c r="F183" s="88">
        <v>6.15</v>
      </c>
      <c r="G183" s="95">
        <f t="shared" si="10"/>
        <v>-2158.795000000001</v>
      </c>
      <c r="H183" s="99">
        <f t="shared" si="11"/>
        <v>0</v>
      </c>
      <c r="I183" s="100">
        <f t="shared" si="12"/>
        <v>3103.37</v>
      </c>
      <c r="J183" s="101">
        <f t="shared" si="13"/>
        <v>-2158.795000000001</v>
      </c>
    </row>
    <row r="184" spans="2:10" s="84" customFormat="1" ht="12.75" customHeight="1" x14ac:dyDescent="0.25">
      <c r="B184" s="93">
        <f t="shared" si="14"/>
        <v>171</v>
      </c>
      <c r="C184" s="86" t="s">
        <v>340</v>
      </c>
      <c r="D184" s="94">
        <v>43964</v>
      </c>
      <c r="E184" s="86" t="s">
        <v>339</v>
      </c>
      <c r="F184" s="88">
        <v>2.2200000000000002</v>
      </c>
      <c r="G184" s="95">
        <f t="shared" si="10"/>
        <v>-2156.5750000000012</v>
      </c>
      <c r="H184" s="99">
        <f t="shared" si="11"/>
        <v>0</v>
      </c>
      <c r="I184" s="100">
        <f t="shared" si="12"/>
        <v>3103.37</v>
      </c>
      <c r="J184" s="101">
        <f t="shared" si="13"/>
        <v>-2156.5750000000012</v>
      </c>
    </row>
    <row r="185" spans="2:10" s="84" customFormat="1" ht="12.75" customHeight="1" x14ac:dyDescent="0.25">
      <c r="B185" s="93">
        <f t="shared" si="14"/>
        <v>172</v>
      </c>
      <c r="C185" s="86" t="s">
        <v>340</v>
      </c>
      <c r="D185" s="94">
        <v>43964</v>
      </c>
      <c r="E185" s="86" t="s">
        <v>339</v>
      </c>
      <c r="F185" s="88">
        <v>2.15</v>
      </c>
      <c r="G185" s="95">
        <f t="shared" si="10"/>
        <v>-2154.4250000000011</v>
      </c>
      <c r="H185" s="99">
        <f t="shared" si="11"/>
        <v>0</v>
      </c>
      <c r="I185" s="100">
        <f t="shared" si="12"/>
        <v>3103.37</v>
      </c>
      <c r="J185" s="101">
        <f t="shared" si="13"/>
        <v>-2154.4250000000011</v>
      </c>
    </row>
    <row r="186" spans="2:10" s="84" customFormat="1" ht="12.75" customHeight="1" x14ac:dyDescent="0.25">
      <c r="B186" s="93">
        <f t="shared" si="14"/>
        <v>173</v>
      </c>
      <c r="C186" s="86" t="s">
        <v>341</v>
      </c>
      <c r="D186" s="94">
        <v>43994</v>
      </c>
      <c r="E186" s="86" t="s">
        <v>342</v>
      </c>
      <c r="F186" s="88">
        <v>3.32</v>
      </c>
      <c r="G186" s="95">
        <f t="shared" si="10"/>
        <v>-2151.1050000000009</v>
      </c>
      <c r="H186" s="99">
        <f t="shared" si="11"/>
        <v>0</v>
      </c>
      <c r="I186" s="100">
        <f t="shared" si="12"/>
        <v>3103.37</v>
      </c>
      <c r="J186" s="101">
        <f t="shared" si="13"/>
        <v>-2151.1050000000009</v>
      </c>
    </row>
    <row r="187" spans="2:10" s="84" customFormat="1" ht="12.75" customHeight="1" x14ac:dyDescent="0.25">
      <c r="B187" s="93">
        <f t="shared" si="14"/>
        <v>174</v>
      </c>
      <c r="C187" s="86" t="s">
        <v>343</v>
      </c>
      <c r="D187" s="94">
        <v>43997</v>
      </c>
      <c r="E187" s="86" t="s">
        <v>331</v>
      </c>
      <c r="F187" s="88">
        <v>3.54</v>
      </c>
      <c r="G187" s="95">
        <f t="shared" si="10"/>
        <v>-2147.565000000001</v>
      </c>
      <c r="H187" s="99">
        <f t="shared" si="11"/>
        <v>0</v>
      </c>
      <c r="I187" s="100">
        <f t="shared" si="12"/>
        <v>3103.37</v>
      </c>
      <c r="J187" s="101">
        <f t="shared" si="13"/>
        <v>-2147.565000000001</v>
      </c>
    </row>
    <row r="188" spans="2:10" s="84" customFormat="1" ht="12.75" customHeight="1" x14ac:dyDescent="0.25">
      <c r="B188" s="93">
        <f t="shared" si="14"/>
        <v>175</v>
      </c>
      <c r="C188" s="86" t="s">
        <v>344</v>
      </c>
      <c r="D188" s="94">
        <v>44022</v>
      </c>
      <c r="E188" s="86" t="s">
        <v>345</v>
      </c>
      <c r="F188" s="88">
        <v>3.32</v>
      </c>
      <c r="G188" s="95">
        <f t="shared" si="10"/>
        <v>-2144.2450000000008</v>
      </c>
      <c r="H188" s="99">
        <f t="shared" si="11"/>
        <v>0</v>
      </c>
      <c r="I188" s="100">
        <f t="shared" si="12"/>
        <v>3103.37</v>
      </c>
      <c r="J188" s="101">
        <f t="shared" si="13"/>
        <v>-2144.2450000000008</v>
      </c>
    </row>
    <row r="189" spans="2:10" s="84" customFormat="1" ht="12.75" customHeight="1" x14ac:dyDescent="0.25">
      <c r="B189" s="93">
        <f t="shared" si="14"/>
        <v>176</v>
      </c>
      <c r="C189" s="86" t="s">
        <v>344</v>
      </c>
      <c r="D189" s="94">
        <v>44022</v>
      </c>
      <c r="E189" s="86" t="s">
        <v>345</v>
      </c>
      <c r="F189" s="88">
        <v>4.18</v>
      </c>
      <c r="G189" s="95">
        <f t="shared" si="10"/>
        <v>-2140.065000000001</v>
      </c>
      <c r="H189" s="99">
        <f t="shared" si="11"/>
        <v>0</v>
      </c>
      <c r="I189" s="100">
        <f t="shared" si="12"/>
        <v>3103.37</v>
      </c>
      <c r="J189" s="101">
        <f t="shared" si="13"/>
        <v>-2140.065000000001</v>
      </c>
    </row>
    <row r="190" spans="2:10" s="84" customFormat="1" ht="12.75" customHeight="1" x14ac:dyDescent="0.25">
      <c r="B190" s="93">
        <f t="shared" si="14"/>
        <v>177</v>
      </c>
      <c r="C190" s="86" t="s">
        <v>346</v>
      </c>
      <c r="D190" s="94">
        <v>44054</v>
      </c>
      <c r="E190" s="86" t="s">
        <v>347</v>
      </c>
      <c r="F190" s="88">
        <v>3.54</v>
      </c>
      <c r="G190" s="95">
        <f t="shared" si="10"/>
        <v>-2136.525000000001</v>
      </c>
      <c r="H190" s="99">
        <f t="shared" si="11"/>
        <v>0</v>
      </c>
      <c r="I190" s="100">
        <f t="shared" si="12"/>
        <v>3103.37</v>
      </c>
      <c r="J190" s="101">
        <f t="shared" si="13"/>
        <v>-2136.525000000001</v>
      </c>
    </row>
    <row r="191" spans="2:10" s="84" customFormat="1" ht="12.75" customHeight="1" x14ac:dyDescent="0.25">
      <c r="B191" s="93">
        <f t="shared" si="14"/>
        <v>178</v>
      </c>
      <c r="C191" s="86" t="s">
        <v>346</v>
      </c>
      <c r="D191" s="94">
        <v>44054</v>
      </c>
      <c r="E191" s="86" t="s">
        <v>347</v>
      </c>
      <c r="F191" s="88">
        <v>5.64</v>
      </c>
      <c r="G191" s="95">
        <f t="shared" si="10"/>
        <v>-2130.8850000000011</v>
      </c>
      <c r="H191" s="99">
        <f t="shared" si="11"/>
        <v>0</v>
      </c>
      <c r="I191" s="100">
        <f t="shared" si="12"/>
        <v>3103.37</v>
      </c>
      <c r="J191" s="101">
        <f t="shared" si="13"/>
        <v>-2130.8850000000011</v>
      </c>
    </row>
    <row r="192" spans="2:10" s="84" customFormat="1" ht="12.75" customHeight="1" x14ac:dyDescent="0.25">
      <c r="B192" s="93">
        <f t="shared" si="14"/>
        <v>179</v>
      </c>
      <c r="C192" s="86"/>
      <c r="D192" s="87"/>
      <c r="E192" s="86"/>
      <c r="F192" s="88"/>
      <c r="G192" s="95">
        <f t="shared" si="10"/>
        <v>-2130.8850000000011</v>
      </c>
      <c r="H192" s="99">
        <f t="shared" si="11"/>
        <v>0</v>
      </c>
      <c r="I192" s="100">
        <f t="shared" si="12"/>
        <v>3103.37</v>
      </c>
      <c r="J192" s="101">
        <f t="shared" si="13"/>
        <v>-2130.8850000000011</v>
      </c>
    </row>
    <row r="193" spans="2:10" s="84" customFormat="1" ht="12.75" customHeight="1" x14ac:dyDescent="0.25">
      <c r="B193" s="93">
        <f t="shared" si="14"/>
        <v>180</v>
      </c>
      <c r="C193" s="86" t="s">
        <v>348</v>
      </c>
      <c r="D193" s="94">
        <v>43833</v>
      </c>
      <c r="E193" s="86" t="s">
        <v>349</v>
      </c>
      <c r="F193" s="88">
        <v>52.74</v>
      </c>
      <c r="G193" s="95">
        <f t="shared" si="10"/>
        <v>-2078.1450000000013</v>
      </c>
      <c r="H193" s="99">
        <f t="shared" si="11"/>
        <v>0</v>
      </c>
      <c r="I193" s="100">
        <f t="shared" si="12"/>
        <v>3103.37</v>
      </c>
      <c r="J193" s="101">
        <f t="shared" si="13"/>
        <v>-2078.1450000000013</v>
      </c>
    </row>
    <row r="194" spans="2:10" s="84" customFormat="1" ht="12.75" customHeight="1" x14ac:dyDescent="0.25">
      <c r="B194" s="93">
        <f t="shared" si="14"/>
        <v>181</v>
      </c>
      <c r="C194" s="86" t="s">
        <v>350</v>
      </c>
      <c r="D194" s="94">
        <v>43868</v>
      </c>
      <c r="E194" s="86" t="s">
        <v>351</v>
      </c>
      <c r="F194" s="88">
        <v>52.74</v>
      </c>
      <c r="G194" s="95">
        <f t="shared" si="10"/>
        <v>-2025.4050000000013</v>
      </c>
      <c r="H194" s="99">
        <f t="shared" si="11"/>
        <v>0</v>
      </c>
      <c r="I194" s="100">
        <f t="shared" si="12"/>
        <v>3103.37</v>
      </c>
      <c r="J194" s="101">
        <f t="shared" si="13"/>
        <v>-2025.4050000000013</v>
      </c>
    </row>
    <row r="195" spans="2:10" s="84" customFormat="1" ht="12.75" customHeight="1" x14ac:dyDescent="0.25">
      <c r="B195" s="93">
        <f t="shared" si="14"/>
        <v>182</v>
      </c>
      <c r="C195" s="86" t="s">
        <v>352</v>
      </c>
      <c r="D195" s="94">
        <v>43895</v>
      </c>
      <c r="E195" s="86" t="s">
        <v>353</v>
      </c>
      <c r="F195" s="88">
        <v>52.74</v>
      </c>
      <c r="G195" s="95">
        <f t="shared" si="10"/>
        <v>-1972.6650000000013</v>
      </c>
      <c r="H195" s="99">
        <f t="shared" si="11"/>
        <v>0</v>
      </c>
      <c r="I195" s="100">
        <f t="shared" si="12"/>
        <v>3103.37</v>
      </c>
      <c r="J195" s="101">
        <f t="shared" si="13"/>
        <v>-1972.6650000000013</v>
      </c>
    </row>
    <row r="196" spans="2:10" s="84" customFormat="1" ht="12.75" customHeight="1" x14ac:dyDescent="0.25">
      <c r="B196" s="93">
        <f t="shared" si="14"/>
        <v>183</v>
      </c>
      <c r="C196" s="86" t="s">
        <v>354</v>
      </c>
      <c r="D196" s="94">
        <v>43924</v>
      </c>
      <c r="E196" s="86" t="s">
        <v>355</v>
      </c>
      <c r="F196" s="88">
        <v>52.74</v>
      </c>
      <c r="G196" s="95">
        <f t="shared" si="10"/>
        <v>-1919.9250000000013</v>
      </c>
      <c r="H196" s="99">
        <f t="shared" si="11"/>
        <v>0</v>
      </c>
      <c r="I196" s="100">
        <f t="shared" si="12"/>
        <v>3103.37</v>
      </c>
      <c r="J196" s="101">
        <f t="shared" si="13"/>
        <v>-1919.9250000000013</v>
      </c>
    </row>
    <row r="197" spans="2:10" s="84" customFormat="1" ht="12.75" customHeight="1" x14ac:dyDescent="0.25">
      <c r="B197" s="93">
        <f t="shared" si="14"/>
        <v>184</v>
      </c>
      <c r="C197" s="86" t="s">
        <v>356</v>
      </c>
      <c r="D197" s="94">
        <v>43959</v>
      </c>
      <c r="E197" s="86" t="s">
        <v>357</v>
      </c>
      <c r="F197" s="88">
        <v>52.74</v>
      </c>
      <c r="G197" s="95">
        <f t="shared" si="10"/>
        <v>-1867.1850000000013</v>
      </c>
      <c r="H197" s="99">
        <f t="shared" si="11"/>
        <v>0</v>
      </c>
      <c r="I197" s="100">
        <f t="shared" si="12"/>
        <v>3103.37</v>
      </c>
      <c r="J197" s="101">
        <f t="shared" si="13"/>
        <v>-1867.1850000000013</v>
      </c>
    </row>
    <row r="198" spans="2:10" s="84" customFormat="1" ht="12.75" customHeight="1" x14ac:dyDescent="0.25">
      <c r="B198" s="93">
        <f t="shared" si="14"/>
        <v>185</v>
      </c>
      <c r="C198" s="86" t="s">
        <v>358</v>
      </c>
      <c r="D198" s="94">
        <v>43987</v>
      </c>
      <c r="E198" s="86" t="s">
        <v>359</v>
      </c>
      <c r="F198" s="88">
        <v>52.74</v>
      </c>
      <c r="G198" s="95">
        <f t="shared" si="10"/>
        <v>-1814.4450000000013</v>
      </c>
      <c r="H198" s="99">
        <f t="shared" si="11"/>
        <v>0</v>
      </c>
      <c r="I198" s="100">
        <f t="shared" si="12"/>
        <v>3103.37</v>
      </c>
      <c r="J198" s="101">
        <f t="shared" si="13"/>
        <v>-1814.4450000000013</v>
      </c>
    </row>
    <row r="199" spans="2:10" s="84" customFormat="1" ht="12.75" customHeight="1" x14ac:dyDescent="0.25">
      <c r="B199" s="93">
        <f t="shared" si="14"/>
        <v>186</v>
      </c>
      <c r="C199" s="86" t="s">
        <v>360</v>
      </c>
      <c r="D199" s="94">
        <v>44008</v>
      </c>
      <c r="E199" s="86" t="s">
        <v>361</v>
      </c>
      <c r="F199" s="88">
        <v>25</v>
      </c>
      <c r="G199" s="95">
        <f t="shared" si="10"/>
        <v>-1789.4450000000013</v>
      </c>
      <c r="H199" s="99">
        <f t="shared" si="11"/>
        <v>0</v>
      </c>
      <c r="I199" s="100">
        <f t="shared" si="12"/>
        <v>3103.37</v>
      </c>
      <c r="J199" s="101">
        <f t="shared" si="13"/>
        <v>-1789.4450000000013</v>
      </c>
    </row>
    <row r="200" spans="2:10" s="84" customFormat="1" ht="12.75" customHeight="1" x14ac:dyDescent="0.25">
      <c r="B200" s="93">
        <f t="shared" si="14"/>
        <v>187</v>
      </c>
      <c r="C200" s="86" t="s">
        <v>362</v>
      </c>
      <c r="D200" s="94">
        <v>44019</v>
      </c>
      <c r="E200" s="86" t="s">
        <v>363</v>
      </c>
      <c r="F200" s="88">
        <v>52.74</v>
      </c>
      <c r="G200" s="95">
        <f t="shared" si="10"/>
        <v>-1736.7050000000013</v>
      </c>
      <c r="H200" s="99">
        <f t="shared" si="11"/>
        <v>0</v>
      </c>
      <c r="I200" s="100">
        <f t="shared" si="12"/>
        <v>3103.37</v>
      </c>
      <c r="J200" s="101">
        <f t="shared" si="13"/>
        <v>-1736.7050000000013</v>
      </c>
    </row>
    <row r="201" spans="2:10" s="84" customFormat="1" ht="12.75" customHeight="1" x14ac:dyDescent="0.25">
      <c r="B201" s="93">
        <f t="shared" si="14"/>
        <v>188</v>
      </c>
      <c r="C201" s="86" t="s">
        <v>364</v>
      </c>
      <c r="D201" s="94">
        <v>44051</v>
      </c>
      <c r="E201" s="86" t="s">
        <v>365</v>
      </c>
      <c r="F201" s="88">
        <v>52.74</v>
      </c>
      <c r="G201" s="95">
        <f t="shared" si="10"/>
        <v>-1683.9650000000013</v>
      </c>
      <c r="H201" s="99">
        <f t="shared" si="11"/>
        <v>0</v>
      </c>
      <c r="I201" s="100">
        <f t="shared" si="12"/>
        <v>3103.37</v>
      </c>
      <c r="J201" s="101">
        <f t="shared" si="13"/>
        <v>-1683.9650000000013</v>
      </c>
    </row>
    <row r="202" spans="2:10" s="84" customFormat="1" ht="12.75" customHeight="1" x14ac:dyDescent="0.25">
      <c r="B202" s="93">
        <f t="shared" si="14"/>
        <v>189</v>
      </c>
      <c r="C202" s="86"/>
      <c r="D202" s="87"/>
      <c r="E202" s="86"/>
      <c r="F202" s="88"/>
      <c r="G202" s="95">
        <f t="shared" si="10"/>
        <v>-1683.9650000000013</v>
      </c>
      <c r="H202" s="99">
        <f t="shared" si="11"/>
        <v>0</v>
      </c>
      <c r="I202" s="100">
        <f t="shared" si="12"/>
        <v>3103.37</v>
      </c>
      <c r="J202" s="101">
        <f t="shared" si="13"/>
        <v>-1683.9650000000013</v>
      </c>
    </row>
    <row r="203" spans="2:10" s="84" customFormat="1" ht="12.75" customHeight="1" x14ac:dyDescent="0.25">
      <c r="B203" s="93">
        <f t="shared" si="14"/>
        <v>190</v>
      </c>
      <c r="C203" s="86" t="s">
        <v>366</v>
      </c>
      <c r="D203" s="94">
        <v>43832</v>
      </c>
      <c r="E203" s="86" t="s">
        <v>367</v>
      </c>
      <c r="F203" s="88">
        <v>43.75</v>
      </c>
      <c r="G203" s="95">
        <f t="shared" si="10"/>
        <v>-1640.2150000000013</v>
      </c>
      <c r="H203" s="99">
        <f t="shared" si="11"/>
        <v>0</v>
      </c>
      <c r="I203" s="100">
        <f t="shared" si="12"/>
        <v>3103.37</v>
      </c>
      <c r="J203" s="101">
        <f t="shared" si="13"/>
        <v>-1640.2150000000013</v>
      </c>
    </row>
    <row r="204" spans="2:10" s="84" customFormat="1" ht="12.75" customHeight="1" x14ac:dyDescent="0.25">
      <c r="B204" s="93">
        <f t="shared" si="14"/>
        <v>191</v>
      </c>
      <c r="C204" s="86" t="s">
        <v>368</v>
      </c>
      <c r="D204" s="94">
        <v>43951</v>
      </c>
      <c r="E204" s="86" t="s">
        <v>369</v>
      </c>
      <c r="F204" s="88">
        <v>80</v>
      </c>
      <c r="G204" s="95">
        <f t="shared" si="10"/>
        <v>-1560.2150000000013</v>
      </c>
      <c r="H204" s="99">
        <f t="shared" si="11"/>
        <v>0</v>
      </c>
      <c r="I204" s="100">
        <f t="shared" si="12"/>
        <v>3103.37</v>
      </c>
      <c r="J204" s="101">
        <f t="shared" si="13"/>
        <v>-1560.2150000000013</v>
      </c>
    </row>
    <row r="205" spans="2:10" s="84" customFormat="1" ht="12.75" customHeight="1" x14ac:dyDescent="0.25">
      <c r="B205" s="93">
        <f t="shared" si="14"/>
        <v>192</v>
      </c>
      <c r="C205" s="86" t="s">
        <v>370</v>
      </c>
      <c r="D205" s="94">
        <v>43952</v>
      </c>
      <c r="E205" s="86" t="s">
        <v>371</v>
      </c>
      <c r="F205" s="88">
        <v>236.6</v>
      </c>
      <c r="G205" s="95">
        <f t="shared" si="10"/>
        <v>-1323.6150000000014</v>
      </c>
      <c r="H205" s="99">
        <f t="shared" si="11"/>
        <v>0</v>
      </c>
      <c r="I205" s="100">
        <f t="shared" si="12"/>
        <v>3103.37</v>
      </c>
      <c r="J205" s="101">
        <f t="shared" si="13"/>
        <v>-1323.6150000000014</v>
      </c>
    </row>
    <row r="206" spans="2:10" s="84" customFormat="1" ht="12.75" customHeight="1" x14ac:dyDescent="0.25">
      <c r="B206" s="93">
        <f t="shared" si="14"/>
        <v>193</v>
      </c>
      <c r="C206" s="86" t="s">
        <v>372</v>
      </c>
      <c r="D206" s="94">
        <v>43991</v>
      </c>
      <c r="E206" s="86" t="s">
        <v>373</v>
      </c>
      <c r="F206" s="88">
        <v>20.54</v>
      </c>
      <c r="G206" s="95">
        <f t="shared" ref="G206:G269" si="15">F206+J205</f>
        <v>-1303.0750000000014</v>
      </c>
      <c r="H206" s="99">
        <f t="shared" ref="H206:H269" si="16">IF(G206&gt;0,ROUND(G206/I206+0.5,0),0)</f>
        <v>0</v>
      </c>
      <c r="I206" s="100">
        <f t="shared" ref="I206:I269" si="17">$C$10</f>
        <v>3103.37</v>
      </c>
      <c r="J206" s="101">
        <f t="shared" ref="J206:J269" si="18">G206-(H206*I206)</f>
        <v>-1303.0750000000014</v>
      </c>
    </row>
    <row r="207" spans="2:10" s="84" customFormat="1" ht="12.75" customHeight="1" x14ac:dyDescent="0.25">
      <c r="B207" s="93">
        <f t="shared" ref="B207:B270" si="19">+B206+1</f>
        <v>194</v>
      </c>
      <c r="C207" s="86" t="s">
        <v>374</v>
      </c>
      <c r="D207" s="94">
        <v>43991</v>
      </c>
      <c r="E207" s="86" t="s">
        <v>375</v>
      </c>
      <c r="F207" s="88">
        <v>22.8</v>
      </c>
      <c r="G207" s="95">
        <f t="shared" si="15"/>
        <v>-1280.2750000000015</v>
      </c>
      <c r="H207" s="99">
        <f t="shared" si="16"/>
        <v>0</v>
      </c>
      <c r="I207" s="100">
        <f t="shared" si="17"/>
        <v>3103.37</v>
      </c>
      <c r="J207" s="101">
        <f t="shared" si="18"/>
        <v>-1280.2750000000015</v>
      </c>
    </row>
    <row r="208" spans="2:10" s="84" customFormat="1" ht="12.75" customHeight="1" x14ac:dyDescent="0.25">
      <c r="B208" s="93">
        <f t="shared" si="19"/>
        <v>195</v>
      </c>
      <c r="C208" s="86" t="s">
        <v>376</v>
      </c>
      <c r="D208" s="94">
        <v>43994</v>
      </c>
      <c r="E208" s="86" t="s">
        <v>377</v>
      </c>
      <c r="F208" s="88">
        <v>35.81</v>
      </c>
      <c r="G208" s="95">
        <f t="shared" si="15"/>
        <v>-1244.4650000000015</v>
      </c>
      <c r="H208" s="99">
        <f t="shared" si="16"/>
        <v>0</v>
      </c>
      <c r="I208" s="100">
        <f t="shared" si="17"/>
        <v>3103.37</v>
      </c>
      <c r="J208" s="101">
        <f t="shared" si="18"/>
        <v>-1244.4650000000015</v>
      </c>
    </row>
    <row r="209" spans="2:10" s="84" customFormat="1" ht="12.75" customHeight="1" x14ac:dyDescent="0.25">
      <c r="B209" s="93">
        <f t="shared" si="19"/>
        <v>196</v>
      </c>
      <c r="C209" s="86" t="s">
        <v>376</v>
      </c>
      <c r="D209" s="94">
        <v>43994</v>
      </c>
      <c r="E209" s="86" t="s">
        <v>377</v>
      </c>
      <c r="F209" s="88">
        <v>15</v>
      </c>
      <c r="G209" s="95">
        <f t="shared" si="15"/>
        <v>-1229.4650000000015</v>
      </c>
      <c r="H209" s="99">
        <f t="shared" si="16"/>
        <v>0</v>
      </c>
      <c r="I209" s="100">
        <f t="shared" si="17"/>
        <v>3103.37</v>
      </c>
      <c r="J209" s="101">
        <f t="shared" si="18"/>
        <v>-1229.4650000000015</v>
      </c>
    </row>
    <row r="210" spans="2:10" s="84" customFormat="1" ht="12.75" customHeight="1" x14ac:dyDescent="0.25">
      <c r="B210" s="93">
        <f t="shared" si="19"/>
        <v>197</v>
      </c>
      <c r="C210" s="86" t="s">
        <v>378</v>
      </c>
      <c r="D210" s="94">
        <v>43994</v>
      </c>
      <c r="E210" s="86" t="s">
        <v>379</v>
      </c>
      <c r="F210" s="88">
        <v>8.0399999999999991</v>
      </c>
      <c r="G210" s="95">
        <f t="shared" si="15"/>
        <v>-1221.4250000000015</v>
      </c>
      <c r="H210" s="99">
        <f t="shared" si="16"/>
        <v>0</v>
      </c>
      <c r="I210" s="100">
        <f t="shared" si="17"/>
        <v>3103.37</v>
      </c>
      <c r="J210" s="101">
        <f t="shared" si="18"/>
        <v>-1221.4250000000015</v>
      </c>
    </row>
    <row r="211" spans="2:10" s="84" customFormat="1" ht="12.75" customHeight="1" x14ac:dyDescent="0.25">
      <c r="B211" s="93">
        <f t="shared" si="19"/>
        <v>198</v>
      </c>
      <c r="C211" s="86" t="s">
        <v>380</v>
      </c>
      <c r="D211" s="94">
        <v>43994</v>
      </c>
      <c r="E211" s="86" t="s">
        <v>381</v>
      </c>
      <c r="F211" s="88">
        <v>4.26</v>
      </c>
      <c r="G211" s="95">
        <f t="shared" si="15"/>
        <v>-1217.1650000000016</v>
      </c>
      <c r="H211" s="99">
        <f t="shared" si="16"/>
        <v>0</v>
      </c>
      <c r="I211" s="100">
        <f t="shared" si="17"/>
        <v>3103.37</v>
      </c>
      <c r="J211" s="101">
        <f t="shared" si="18"/>
        <v>-1217.1650000000016</v>
      </c>
    </row>
    <row r="212" spans="2:10" s="84" customFormat="1" ht="12.75" customHeight="1" x14ac:dyDescent="0.25">
      <c r="B212" s="93">
        <f t="shared" si="19"/>
        <v>199</v>
      </c>
      <c r="C212" s="86" t="s">
        <v>382</v>
      </c>
      <c r="D212" s="94">
        <v>43994</v>
      </c>
      <c r="E212" s="86" t="s">
        <v>383</v>
      </c>
      <c r="F212" s="88">
        <v>1.42</v>
      </c>
      <c r="G212" s="95">
        <f t="shared" si="15"/>
        <v>-1215.7450000000015</v>
      </c>
      <c r="H212" s="99">
        <f t="shared" si="16"/>
        <v>0</v>
      </c>
      <c r="I212" s="100">
        <f t="shared" si="17"/>
        <v>3103.37</v>
      </c>
      <c r="J212" s="101">
        <f t="shared" si="18"/>
        <v>-1215.7450000000015</v>
      </c>
    </row>
    <row r="213" spans="2:10" s="84" customFormat="1" ht="12.75" customHeight="1" x14ac:dyDescent="0.25">
      <c r="B213" s="93">
        <f t="shared" si="19"/>
        <v>200</v>
      </c>
      <c r="C213" s="86" t="s">
        <v>382</v>
      </c>
      <c r="D213" s="94">
        <v>43994</v>
      </c>
      <c r="E213" s="86" t="s">
        <v>383</v>
      </c>
      <c r="F213" s="88">
        <v>15</v>
      </c>
      <c r="G213" s="95">
        <f t="shared" si="15"/>
        <v>-1200.7450000000015</v>
      </c>
      <c r="H213" s="99">
        <f t="shared" si="16"/>
        <v>0</v>
      </c>
      <c r="I213" s="100">
        <f t="shared" si="17"/>
        <v>3103.37</v>
      </c>
      <c r="J213" s="101">
        <f t="shared" si="18"/>
        <v>-1200.7450000000015</v>
      </c>
    </row>
    <row r="214" spans="2:10" s="84" customFormat="1" ht="12.75" customHeight="1" x14ac:dyDescent="0.25">
      <c r="B214" s="93">
        <f t="shared" si="19"/>
        <v>201</v>
      </c>
      <c r="C214" s="86" t="s">
        <v>384</v>
      </c>
      <c r="D214" s="94">
        <v>43994</v>
      </c>
      <c r="E214" s="86" t="s">
        <v>385</v>
      </c>
      <c r="F214" s="88">
        <v>14</v>
      </c>
      <c r="G214" s="95">
        <f t="shared" si="15"/>
        <v>-1186.7450000000015</v>
      </c>
      <c r="H214" s="99">
        <f t="shared" si="16"/>
        <v>0</v>
      </c>
      <c r="I214" s="100">
        <f t="shared" si="17"/>
        <v>3103.37</v>
      </c>
      <c r="J214" s="101">
        <f t="shared" si="18"/>
        <v>-1186.7450000000015</v>
      </c>
    </row>
    <row r="215" spans="2:10" s="84" customFormat="1" ht="12.75" customHeight="1" x14ac:dyDescent="0.25">
      <c r="B215" s="93">
        <f t="shared" si="19"/>
        <v>202</v>
      </c>
      <c r="C215" s="86" t="s">
        <v>386</v>
      </c>
      <c r="D215" s="94">
        <v>43994</v>
      </c>
      <c r="E215" s="86" t="s">
        <v>387</v>
      </c>
      <c r="F215" s="88">
        <v>6.6</v>
      </c>
      <c r="G215" s="95">
        <f t="shared" si="15"/>
        <v>-1180.1450000000016</v>
      </c>
      <c r="H215" s="99">
        <f t="shared" si="16"/>
        <v>0</v>
      </c>
      <c r="I215" s="100">
        <f t="shared" si="17"/>
        <v>3103.37</v>
      </c>
      <c r="J215" s="101">
        <f t="shared" si="18"/>
        <v>-1180.1450000000016</v>
      </c>
    </row>
    <row r="216" spans="2:10" s="84" customFormat="1" ht="12.75" customHeight="1" x14ac:dyDescent="0.25">
      <c r="B216" s="93">
        <f t="shared" si="19"/>
        <v>203</v>
      </c>
      <c r="C216" s="86" t="s">
        <v>388</v>
      </c>
      <c r="D216" s="94">
        <v>44000</v>
      </c>
      <c r="E216" s="86" t="s">
        <v>389</v>
      </c>
      <c r="F216" s="88">
        <v>43.4</v>
      </c>
      <c r="G216" s="95">
        <f t="shared" si="15"/>
        <v>-1136.7450000000015</v>
      </c>
      <c r="H216" s="99">
        <f t="shared" si="16"/>
        <v>0</v>
      </c>
      <c r="I216" s="100">
        <f t="shared" si="17"/>
        <v>3103.37</v>
      </c>
      <c r="J216" s="101">
        <f t="shared" si="18"/>
        <v>-1136.7450000000015</v>
      </c>
    </row>
    <row r="217" spans="2:10" s="84" customFormat="1" ht="12.75" customHeight="1" x14ac:dyDescent="0.25">
      <c r="B217" s="93">
        <f t="shared" si="19"/>
        <v>204</v>
      </c>
      <c r="C217" s="86" t="s">
        <v>390</v>
      </c>
      <c r="D217" s="94">
        <v>44002</v>
      </c>
      <c r="E217" s="86" t="s">
        <v>391</v>
      </c>
      <c r="F217" s="88">
        <v>62.5</v>
      </c>
      <c r="G217" s="95">
        <f t="shared" si="15"/>
        <v>-1074.2450000000015</v>
      </c>
      <c r="H217" s="99">
        <f t="shared" si="16"/>
        <v>0</v>
      </c>
      <c r="I217" s="100">
        <f t="shared" si="17"/>
        <v>3103.37</v>
      </c>
      <c r="J217" s="101">
        <f t="shared" si="18"/>
        <v>-1074.2450000000015</v>
      </c>
    </row>
    <row r="218" spans="2:10" s="84" customFormat="1" ht="12.75" customHeight="1" x14ac:dyDescent="0.25">
      <c r="B218" s="93">
        <f t="shared" si="19"/>
        <v>205</v>
      </c>
      <c r="C218" s="86" t="s">
        <v>392</v>
      </c>
      <c r="D218" s="94">
        <v>44021</v>
      </c>
      <c r="E218" s="86" t="s">
        <v>393</v>
      </c>
      <c r="F218" s="88">
        <v>75.900000000000006</v>
      </c>
      <c r="G218" s="95">
        <f t="shared" si="15"/>
        <v>-998.34500000000151</v>
      </c>
      <c r="H218" s="99">
        <f t="shared" si="16"/>
        <v>0</v>
      </c>
      <c r="I218" s="100">
        <f t="shared" si="17"/>
        <v>3103.37</v>
      </c>
      <c r="J218" s="101">
        <f t="shared" si="18"/>
        <v>-998.34500000000151</v>
      </c>
    </row>
    <row r="219" spans="2:10" s="84" customFormat="1" ht="12.75" customHeight="1" x14ac:dyDescent="0.25">
      <c r="B219" s="93">
        <f t="shared" si="19"/>
        <v>206</v>
      </c>
      <c r="C219" s="86" t="s">
        <v>394</v>
      </c>
      <c r="D219" s="94">
        <v>44029</v>
      </c>
      <c r="E219" s="86" t="s">
        <v>395</v>
      </c>
      <c r="F219" s="88">
        <v>15</v>
      </c>
      <c r="G219" s="95">
        <f t="shared" si="15"/>
        <v>-983.34500000000151</v>
      </c>
      <c r="H219" s="99">
        <f t="shared" si="16"/>
        <v>0</v>
      </c>
      <c r="I219" s="100">
        <f t="shared" si="17"/>
        <v>3103.37</v>
      </c>
      <c r="J219" s="101">
        <f t="shared" si="18"/>
        <v>-983.34500000000151</v>
      </c>
    </row>
    <row r="220" spans="2:10" s="84" customFormat="1" ht="12.75" customHeight="1" x14ac:dyDescent="0.25">
      <c r="B220" s="93">
        <f t="shared" si="19"/>
        <v>207</v>
      </c>
      <c r="C220" s="86" t="s">
        <v>396</v>
      </c>
      <c r="D220" s="94">
        <v>44029</v>
      </c>
      <c r="E220" s="102" t="s">
        <v>397</v>
      </c>
      <c r="F220" s="88">
        <v>16.8</v>
      </c>
      <c r="G220" s="95">
        <f t="shared" si="15"/>
        <v>-966.54500000000155</v>
      </c>
      <c r="H220" s="99">
        <f t="shared" si="16"/>
        <v>0</v>
      </c>
      <c r="I220" s="100">
        <f t="shared" si="17"/>
        <v>3103.37</v>
      </c>
      <c r="J220" s="101">
        <f t="shared" si="18"/>
        <v>-966.54500000000155</v>
      </c>
    </row>
    <row r="221" spans="2:10" s="84" customFormat="1" ht="12.75" customHeight="1" x14ac:dyDescent="0.25">
      <c r="B221" s="93">
        <f t="shared" si="19"/>
        <v>208</v>
      </c>
      <c r="C221" s="86" t="s">
        <v>398</v>
      </c>
      <c r="D221" s="94">
        <v>44056</v>
      </c>
      <c r="E221" s="102" t="s">
        <v>399</v>
      </c>
      <c r="F221" s="88">
        <v>15.74</v>
      </c>
      <c r="G221" s="95">
        <f t="shared" si="15"/>
        <v>-950.80500000000154</v>
      </c>
      <c r="H221" s="99">
        <f t="shared" si="16"/>
        <v>0</v>
      </c>
      <c r="I221" s="100">
        <f t="shared" si="17"/>
        <v>3103.37</v>
      </c>
      <c r="J221" s="101">
        <f t="shared" si="18"/>
        <v>-950.80500000000154</v>
      </c>
    </row>
    <row r="222" spans="2:10" s="84" customFormat="1" ht="12.75" customHeight="1" x14ac:dyDescent="0.25">
      <c r="B222" s="93">
        <f t="shared" si="19"/>
        <v>209</v>
      </c>
      <c r="C222" s="86"/>
      <c r="D222" s="87"/>
      <c r="E222" s="86"/>
      <c r="F222" s="88"/>
      <c r="G222" s="95">
        <f t="shared" si="15"/>
        <v>-950.80500000000154</v>
      </c>
      <c r="H222" s="99">
        <f t="shared" si="16"/>
        <v>0</v>
      </c>
      <c r="I222" s="100">
        <f t="shared" si="17"/>
        <v>3103.37</v>
      </c>
      <c r="J222" s="101">
        <f t="shared" si="18"/>
        <v>-950.80500000000154</v>
      </c>
    </row>
    <row r="223" spans="2:10" s="84" customFormat="1" ht="12.75" customHeight="1" x14ac:dyDescent="0.25">
      <c r="B223" s="93">
        <f t="shared" si="19"/>
        <v>210</v>
      </c>
      <c r="C223" s="86" t="s">
        <v>400</v>
      </c>
      <c r="D223" s="94">
        <v>44035</v>
      </c>
      <c r="E223" s="86" t="s">
        <v>401</v>
      </c>
      <c r="F223" s="88">
        <v>7.16</v>
      </c>
      <c r="G223" s="95">
        <f t="shared" si="15"/>
        <v>-943.64500000000157</v>
      </c>
      <c r="H223" s="99">
        <f t="shared" si="16"/>
        <v>0</v>
      </c>
      <c r="I223" s="100">
        <f t="shared" si="17"/>
        <v>3103.37</v>
      </c>
      <c r="J223" s="101">
        <f t="shared" si="18"/>
        <v>-943.64500000000157</v>
      </c>
    </row>
    <row r="224" spans="2:10" s="84" customFormat="1" ht="12.75" customHeight="1" x14ac:dyDescent="0.25">
      <c r="B224" s="93">
        <f t="shared" si="19"/>
        <v>211</v>
      </c>
      <c r="C224" s="86" t="s">
        <v>400</v>
      </c>
      <c r="D224" s="94">
        <v>44035</v>
      </c>
      <c r="E224" s="86" t="s">
        <v>401</v>
      </c>
      <c r="F224" s="88">
        <v>0.6</v>
      </c>
      <c r="G224" s="95">
        <f t="shared" si="15"/>
        <v>-943.04500000000155</v>
      </c>
      <c r="H224" s="99">
        <f t="shared" si="16"/>
        <v>0</v>
      </c>
      <c r="I224" s="100">
        <f t="shared" si="17"/>
        <v>3103.37</v>
      </c>
      <c r="J224" s="101">
        <f t="shared" si="18"/>
        <v>-943.04500000000155</v>
      </c>
    </row>
    <row r="225" spans="2:10" s="84" customFormat="1" ht="12.75" customHeight="1" x14ac:dyDescent="0.25">
      <c r="B225" s="93">
        <f t="shared" si="19"/>
        <v>212</v>
      </c>
      <c r="C225" s="86" t="s">
        <v>402</v>
      </c>
      <c r="D225" s="94">
        <v>44035</v>
      </c>
      <c r="E225" s="86" t="s">
        <v>403</v>
      </c>
      <c r="F225" s="88">
        <v>40</v>
      </c>
      <c r="G225" s="95">
        <f t="shared" si="15"/>
        <v>-903.04500000000155</v>
      </c>
      <c r="H225" s="99">
        <f t="shared" si="16"/>
        <v>0</v>
      </c>
      <c r="I225" s="100">
        <f t="shared" si="17"/>
        <v>3103.37</v>
      </c>
      <c r="J225" s="101">
        <f t="shared" si="18"/>
        <v>-903.04500000000155</v>
      </c>
    </row>
    <row r="226" spans="2:10" s="84" customFormat="1" ht="12.75" customHeight="1" x14ac:dyDescent="0.25">
      <c r="B226" s="93">
        <f t="shared" si="19"/>
        <v>213</v>
      </c>
      <c r="C226" s="86"/>
      <c r="D226" s="87"/>
      <c r="E226" s="86"/>
      <c r="F226" s="88"/>
      <c r="G226" s="95">
        <f t="shared" si="15"/>
        <v>-903.04500000000155</v>
      </c>
      <c r="H226" s="99">
        <f t="shared" si="16"/>
        <v>0</v>
      </c>
      <c r="I226" s="100">
        <f t="shared" si="17"/>
        <v>3103.37</v>
      </c>
      <c r="J226" s="101">
        <f t="shared" si="18"/>
        <v>-903.04500000000155</v>
      </c>
    </row>
    <row r="227" spans="2:10" s="84" customFormat="1" ht="12.75" customHeight="1" x14ac:dyDescent="0.25">
      <c r="B227" s="93">
        <f t="shared" si="19"/>
        <v>214</v>
      </c>
      <c r="C227" s="86" t="s">
        <v>404</v>
      </c>
      <c r="D227" s="94">
        <v>43839</v>
      </c>
      <c r="E227" s="86" t="s">
        <v>405</v>
      </c>
      <c r="F227" s="88">
        <v>198</v>
      </c>
      <c r="G227" s="95">
        <f t="shared" si="15"/>
        <v>-705.04500000000155</v>
      </c>
      <c r="H227" s="99">
        <f t="shared" si="16"/>
        <v>0</v>
      </c>
      <c r="I227" s="100">
        <f t="shared" si="17"/>
        <v>3103.37</v>
      </c>
      <c r="J227" s="101">
        <f t="shared" si="18"/>
        <v>-705.04500000000155</v>
      </c>
    </row>
    <row r="228" spans="2:10" s="84" customFormat="1" ht="12.75" customHeight="1" x14ac:dyDescent="0.25">
      <c r="B228" s="93">
        <f t="shared" si="19"/>
        <v>215</v>
      </c>
      <c r="C228" s="86" t="s">
        <v>406</v>
      </c>
      <c r="D228" s="94">
        <v>43844</v>
      </c>
      <c r="E228" s="86" t="s">
        <v>407</v>
      </c>
      <c r="F228" s="88">
        <v>34.82</v>
      </c>
      <c r="G228" s="95">
        <f t="shared" si="15"/>
        <v>-670.2250000000015</v>
      </c>
      <c r="H228" s="99">
        <f t="shared" si="16"/>
        <v>0</v>
      </c>
      <c r="I228" s="100">
        <f t="shared" si="17"/>
        <v>3103.37</v>
      </c>
      <c r="J228" s="101">
        <f t="shared" si="18"/>
        <v>-670.2250000000015</v>
      </c>
    </row>
    <row r="229" spans="2:10" s="84" customFormat="1" ht="12.75" customHeight="1" x14ac:dyDescent="0.25">
      <c r="B229" s="93">
        <f t="shared" si="19"/>
        <v>216</v>
      </c>
      <c r="C229" s="86" t="s">
        <v>408</v>
      </c>
      <c r="D229" s="94">
        <v>43846</v>
      </c>
      <c r="E229" s="86" t="s">
        <v>409</v>
      </c>
      <c r="F229" s="88">
        <v>147.33000000000001</v>
      </c>
      <c r="G229" s="95">
        <f t="shared" si="15"/>
        <v>-522.89500000000146</v>
      </c>
      <c r="H229" s="99">
        <f t="shared" si="16"/>
        <v>0</v>
      </c>
      <c r="I229" s="100">
        <f t="shared" si="17"/>
        <v>3103.37</v>
      </c>
      <c r="J229" s="101">
        <f t="shared" si="18"/>
        <v>-522.89500000000146</v>
      </c>
    </row>
    <row r="230" spans="2:10" s="84" customFormat="1" ht="12.75" customHeight="1" x14ac:dyDescent="0.25">
      <c r="B230" s="93">
        <f t="shared" si="19"/>
        <v>217</v>
      </c>
      <c r="C230" s="86" t="s">
        <v>410</v>
      </c>
      <c r="D230" s="94">
        <v>43849</v>
      </c>
      <c r="E230" s="86" t="s">
        <v>411</v>
      </c>
      <c r="F230" s="88">
        <v>7.2</v>
      </c>
      <c r="G230" s="95">
        <f t="shared" si="15"/>
        <v>-515.69500000000141</v>
      </c>
      <c r="H230" s="99">
        <f t="shared" si="16"/>
        <v>0</v>
      </c>
      <c r="I230" s="100">
        <f t="shared" si="17"/>
        <v>3103.37</v>
      </c>
      <c r="J230" s="101">
        <f t="shared" si="18"/>
        <v>-515.69500000000141</v>
      </c>
    </row>
    <row r="231" spans="2:10" s="84" customFormat="1" ht="12.75" customHeight="1" x14ac:dyDescent="0.25">
      <c r="B231" s="93">
        <f t="shared" si="19"/>
        <v>218</v>
      </c>
      <c r="C231" s="86" t="s">
        <v>412</v>
      </c>
      <c r="D231" s="94">
        <v>43853</v>
      </c>
      <c r="E231" s="86" t="s">
        <v>413</v>
      </c>
      <c r="F231" s="88">
        <v>152.68</v>
      </c>
      <c r="G231" s="95">
        <f t="shared" si="15"/>
        <v>-363.01500000000141</v>
      </c>
      <c r="H231" s="99">
        <f t="shared" si="16"/>
        <v>0</v>
      </c>
      <c r="I231" s="100">
        <f t="shared" si="17"/>
        <v>3103.37</v>
      </c>
      <c r="J231" s="101">
        <f t="shared" si="18"/>
        <v>-363.01500000000141</v>
      </c>
    </row>
    <row r="232" spans="2:10" s="84" customFormat="1" ht="12.75" customHeight="1" x14ac:dyDescent="0.25">
      <c r="B232" s="93">
        <f t="shared" si="19"/>
        <v>219</v>
      </c>
      <c r="C232" s="86" t="s">
        <v>414</v>
      </c>
      <c r="D232" s="94">
        <v>43854</v>
      </c>
      <c r="E232" s="86" t="s">
        <v>415</v>
      </c>
      <c r="F232" s="88">
        <v>2.75</v>
      </c>
      <c r="G232" s="95">
        <f t="shared" si="15"/>
        <v>-360.26500000000141</v>
      </c>
      <c r="H232" s="99">
        <f t="shared" si="16"/>
        <v>0</v>
      </c>
      <c r="I232" s="100">
        <f t="shared" si="17"/>
        <v>3103.37</v>
      </c>
      <c r="J232" s="101">
        <f t="shared" si="18"/>
        <v>-360.26500000000141</v>
      </c>
    </row>
    <row r="233" spans="2:10" s="84" customFormat="1" ht="12.75" customHeight="1" x14ac:dyDescent="0.25">
      <c r="B233" s="93">
        <f t="shared" si="19"/>
        <v>220</v>
      </c>
      <c r="C233" s="86" t="s">
        <v>416</v>
      </c>
      <c r="D233" s="94">
        <v>43860</v>
      </c>
      <c r="E233" s="86" t="s">
        <v>417</v>
      </c>
      <c r="F233" s="88">
        <v>164.07</v>
      </c>
      <c r="G233" s="95">
        <f t="shared" si="15"/>
        <v>-196.19500000000141</v>
      </c>
      <c r="H233" s="99">
        <f t="shared" si="16"/>
        <v>0</v>
      </c>
      <c r="I233" s="100">
        <f t="shared" si="17"/>
        <v>3103.37</v>
      </c>
      <c r="J233" s="101">
        <f t="shared" si="18"/>
        <v>-196.19500000000141</v>
      </c>
    </row>
    <row r="234" spans="2:10" s="84" customFormat="1" ht="12.75" customHeight="1" x14ac:dyDescent="0.25">
      <c r="B234" s="93">
        <f t="shared" si="19"/>
        <v>221</v>
      </c>
      <c r="C234" s="86" t="s">
        <v>418</v>
      </c>
      <c r="D234" s="94">
        <v>43860</v>
      </c>
      <c r="E234" s="102" t="s">
        <v>419</v>
      </c>
      <c r="F234" s="88">
        <v>38.74</v>
      </c>
      <c r="G234" s="95">
        <f t="shared" si="15"/>
        <v>-157.45500000000141</v>
      </c>
      <c r="H234" s="99">
        <f t="shared" si="16"/>
        <v>0</v>
      </c>
      <c r="I234" s="100">
        <f t="shared" si="17"/>
        <v>3103.37</v>
      </c>
      <c r="J234" s="101">
        <f t="shared" si="18"/>
        <v>-157.45500000000141</v>
      </c>
    </row>
    <row r="235" spans="2:10" s="84" customFormat="1" ht="12.75" customHeight="1" x14ac:dyDescent="0.25">
      <c r="B235" s="93">
        <f t="shared" si="19"/>
        <v>222</v>
      </c>
      <c r="C235" s="86" t="s">
        <v>418</v>
      </c>
      <c r="D235" s="94">
        <v>43860</v>
      </c>
      <c r="E235" s="102" t="s">
        <v>419</v>
      </c>
      <c r="F235" s="88">
        <v>4.6100000000000003</v>
      </c>
      <c r="G235" s="95">
        <f t="shared" si="15"/>
        <v>-152.84500000000139</v>
      </c>
      <c r="H235" s="99">
        <f t="shared" si="16"/>
        <v>0</v>
      </c>
      <c r="I235" s="100">
        <f t="shared" si="17"/>
        <v>3103.37</v>
      </c>
      <c r="J235" s="101">
        <f t="shared" si="18"/>
        <v>-152.84500000000139</v>
      </c>
    </row>
    <row r="236" spans="2:10" s="84" customFormat="1" ht="12.75" customHeight="1" x14ac:dyDescent="0.25">
      <c r="B236" s="93">
        <f t="shared" si="19"/>
        <v>223</v>
      </c>
      <c r="C236" s="86" t="s">
        <v>420</v>
      </c>
      <c r="D236" s="94">
        <v>43861</v>
      </c>
      <c r="E236" s="86" t="s">
        <v>421</v>
      </c>
      <c r="F236" s="88">
        <v>46.87</v>
      </c>
      <c r="G236" s="95">
        <f t="shared" si="15"/>
        <v>-105.97500000000139</v>
      </c>
      <c r="H236" s="99">
        <f t="shared" si="16"/>
        <v>0</v>
      </c>
      <c r="I236" s="100">
        <f t="shared" si="17"/>
        <v>3103.37</v>
      </c>
      <c r="J236" s="101">
        <f t="shared" si="18"/>
        <v>-105.97500000000139</v>
      </c>
    </row>
    <row r="237" spans="2:10" s="84" customFormat="1" ht="12.75" customHeight="1" x14ac:dyDescent="0.25">
      <c r="B237" s="93">
        <f t="shared" si="19"/>
        <v>224</v>
      </c>
      <c r="C237" s="86" t="s">
        <v>420</v>
      </c>
      <c r="D237" s="94">
        <v>43861</v>
      </c>
      <c r="E237" s="86" t="s">
        <v>421</v>
      </c>
      <c r="F237" s="88">
        <v>4.6900000000000004</v>
      </c>
      <c r="G237" s="95">
        <f t="shared" si="15"/>
        <v>-101.28500000000139</v>
      </c>
      <c r="H237" s="99">
        <f t="shared" si="16"/>
        <v>0</v>
      </c>
      <c r="I237" s="100">
        <f t="shared" si="17"/>
        <v>3103.37</v>
      </c>
      <c r="J237" s="101">
        <f t="shared" si="18"/>
        <v>-101.28500000000139</v>
      </c>
    </row>
    <row r="238" spans="2:10" s="84" customFormat="1" ht="12.75" customHeight="1" x14ac:dyDescent="0.25">
      <c r="B238" s="93">
        <f t="shared" si="19"/>
        <v>225</v>
      </c>
      <c r="C238" s="86" t="s">
        <v>422</v>
      </c>
      <c r="D238" s="94">
        <v>43867</v>
      </c>
      <c r="E238" s="86" t="s">
        <v>423</v>
      </c>
      <c r="F238" s="88">
        <v>20</v>
      </c>
      <c r="G238" s="95">
        <f t="shared" si="15"/>
        <v>-81.285000000001389</v>
      </c>
      <c r="H238" s="99">
        <f t="shared" si="16"/>
        <v>0</v>
      </c>
      <c r="I238" s="100">
        <f t="shared" si="17"/>
        <v>3103.37</v>
      </c>
      <c r="J238" s="101">
        <f t="shared" si="18"/>
        <v>-81.285000000001389</v>
      </c>
    </row>
    <row r="239" spans="2:10" s="84" customFormat="1" ht="12.75" customHeight="1" x14ac:dyDescent="0.25">
      <c r="B239" s="93">
        <f t="shared" si="19"/>
        <v>226</v>
      </c>
      <c r="C239" s="86" t="s">
        <v>56</v>
      </c>
      <c r="D239" s="94">
        <v>43867</v>
      </c>
      <c r="E239" s="86" t="s">
        <v>57</v>
      </c>
      <c r="F239" s="88">
        <v>163.38999999999999</v>
      </c>
      <c r="G239" s="95">
        <f t="shared" si="15"/>
        <v>82.104999999998597</v>
      </c>
      <c r="H239" s="99">
        <f t="shared" si="16"/>
        <v>1</v>
      </c>
      <c r="I239" s="100">
        <f t="shared" si="17"/>
        <v>3103.37</v>
      </c>
      <c r="J239" s="101">
        <f t="shared" si="18"/>
        <v>-3021.2650000000012</v>
      </c>
    </row>
    <row r="240" spans="2:10" s="84" customFormat="1" ht="12.75" customHeight="1" x14ac:dyDescent="0.25">
      <c r="B240" s="93">
        <f t="shared" si="19"/>
        <v>227</v>
      </c>
      <c r="C240" s="86" t="s">
        <v>424</v>
      </c>
      <c r="D240" s="94">
        <v>43868</v>
      </c>
      <c r="E240" s="86" t="s">
        <v>425</v>
      </c>
      <c r="F240" s="88">
        <v>54.5</v>
      </c>
      <c r="G240" s="95">
        <f t="shared" si="15"/>
        <v>-2966.7650000000012</v>
      </c>
      <c r="H240" s="99">
        <f t="shared" si="16"/>
        <v>0</v>
      </c>
      <c r="I240" s="100">
        <f t="shared" si="17"/>
        <v>3103.37</v>
      </c>
      <c r="J240" s="101">
        <f t="shared" si="18"/>
        <v>-2966.7650000000012</v>
      </c>
    </row>
    <row r="241" spans="2:10" s="84" customFormat="1" ht="12.75" customHeight="1" x14ac:dyDescent="0.25">
      <c r="B241" s="93">
        <f t="shared" si="19"/>
        <v>228</v>
      </c>
      <c r="C241" s="86" t="s">
        <v>426</v>
      </c>
      <c r="D241" s="94">
        <v>43875</v>
      </c>
      <c r="E241" s="86" t="s">
        <v>427</v>
      </c>
      <c r="F241" s="88">
        <v>132.37</v>
      </c>
      <c r="G241" s="95">
        <f t="shared" si="15"/>
        <v>-2834.3950000000013</v>
      </c>
      <c r="H241" s="99">
        <f t="shared" si="16"/>
        <v>0</v>
      </c>
      <c r="I241" s="100">
        <f t="shared" si="17"/>
        <v>3103.37</v>
      </c>
      <c r="J241" s="101">
        <f t="shared" si="18"/>
        <v>-2834.3950000000013</v>
      </c>
    </row>
    <row r="242" spans="2:10" s="84" customFormat="1" ht="12.75" customHeight="1" x14ac:dyDescent="0.25">
      <c r="B242" s="93">
        <f t="shared" si="19"/>
        <v>229</v>
      </c>
      <c r="C242" s="86" t="s">
        <v>428</v>
      </c>
      <c r="D242" s="94">
        <v>43881</v>
      </c>
      <c r="E242" s="86" t="s">
        <v>429</v>
      </c>
      <c r="F242" s="88">
        <v>182.14</v>
      </c>
      <c r="G242" s="95">
        <f t="shared" si="15"/>
        <v>-2652.2550000000015</v>
      </c>
      <c r="H242" s="99">
        <f t="shared" si="16"/>
        <v>0</v>
      </c>
      <c r="I242" s="100">
        <f t="shared" si="17"/>
        <v>3103.37</v>
      </c>
      <c r="J242" s="101">
        <f t="shared" si="18"/>
        <v>-2652.2550000000015</v>
      </c>
    </row>
    <row r="243" spans="2:10" s="84" customFormat="1" ht="12.75" customHeight="1" x14ac:dyDescent="0.25">
      <c r="B243" s="93">
        <f t="shared" si="19"/>
        <v>230</v>
      </c>
      <c r="C243" s="86" t="s">
        <v>430</v>
      </c>
      <c r="D243" s="94">
        <v>43882</v>
      </c>
      <c r="E243" s="86" t="s">
        <v>431</v>
      </c>
      <c r="F243" s="88">
        <v>37.950000000000003</v>
      </c>
      <c r="G243" s="95">
        <f t="shared" si="15"/>
        <v>-2614.3050000000017</v>
      </c>
      <c r="H243" s="99">
        <f t="shared" si="16"/>
        <v>0</v>
      </c>
      <c r="I243" s="100">
        <f t="shared" si="17"/>
        <v>3103.37</v>
      </c>
      <c r="J243" s="101">
        <f t="shared" si="18"/>
        <v>-2614.3050000000017</v>
      </c>
    </row>
    <row r="244" spans="2:10" s="84" customFormat="1" ht="12.75" customHeight="1" x14ac:dyDescent="0.25">
      <c r="B244" s="93">
        <f t="shared" si="19"/>
        <v>231</v>
      </c>
      <c r="C244" s="86" t="s">
        <v>432</v>
      </c>
      <c r="D244" s="94">
        <v>43888</v>
      </c>
      <c r="E244" s="86" t="s">
        <v>433</v>
      </c>
      <c r="F244" s="88">
        <v>71.88</v>
      </c>
      <c r="G244" s="95">
        <f t="shared" si="15"/>
        <v>-2542.4250000000015</v>
      </c>
      <c r="H244" s="99">
        <f t="shared" si="16"/>
        <v>0</v>
      </c>
      <c r="I244" s="100">
        <f t="shared" si="17"/>
        <v>3103.37</v>
      </c>
      <c r="J244" s="101">
        <f t="shared" si="18"/>
        <v>-2542.4250000000015</v>
      </c>
    </row>
    <row r="245" spans="2:10" s="84" customFormat="1" ht="12.75" customHeight="1" x14ac:dyDescent="0.25">
      <c r="B245" s="93">
        <f t="shared" si="19"/>
        <v>232</v>
      </c>
      <c r="C245" s="86" t="s">
        <v>434</v>
      </c>
      <c r="D245" s="94">
        <v>43892</v>
      </c>
      <c r="E245" s="86" t="s">
        <v>435</v>
      </c>
      <c r="F245" s="88">
        <v>3</v>
      </c>
      <c r="G245" s="95">
        <f t="shared" si="15"/>
        <v>-2539.4250000000015</v>
      </c>
      <c r="H245" s="99">
        <f t="shared" si="16"/>
        <v>0</v>
      </c>
      <c r="I245" s="100">
        <f t="shared" si="17"/>
        <v>3103.37</v>
      </c>
      <c r="J245" s="101">
        <f t="shared" si="18"/>
        <v>-2539.4250000000015</v>
      </c>
    </row>
    <row r="246" spans="2:10" s="84" customFormat="1" ht="12.75" customHeight="1" x14ac:dyDescent="0.25">
      <c r="B246" s="93">
        <f t="shared" si="19"/>
        <v>233</v>
      </c>
      <c r="C246" s="86" t="s">
        <v>436</v>
      </c>
      <c r="D246" s="94">
        <v>43895</v>
      </c>
      <c r="E246" s="86" t="s">
        <v>437</v>
      </c>
      <c r="F246" s="88">
        <v>166.52</v>
      </c>
      <c r="G246" s="95">
        <f t="shared" si="15"/>
        <v>-2372.9050000000016</v>
      </c>
      <c r="H246" s="99">
        <f t="shared" si="16"/>
        <v>0</v>
      </c>
      <c r="I246" s="100">
        <f t="shared" si="17"/>
        <v>3103.37</v>
      </c>
      <c r="J246" s="101">
        <f t="shared" si="18"/>
        <v>-2372.9050000000016</v>
      </c>
    </row>
    <row r="247" spans="2:10" s="84" customFormat="1" ht="12.75" customHeight="1" x14ac:dyDescent="0.25">
      <c r="B247" s="93">
        <f t="shared" si="19"/>
        <v>234</v>
      </c>
      <c r="C247" s="86" t="s">
        <v>438</v>
      </c>
      <c r="D247" s="94">
        <v>43902</v>
      </c>
      <c r="E247" s="86" t="s">
        <v>439</v>
      </c>
      <c r="F247" s="88">
        <v>154.91</v>
      </c>
      <c r="G247" s="95">
        <f t="shared" si="15"/>
        <v>-2217.9950000000017</v>
      </c>
      <c r="H247" s="99">
        <f t="shared" si="16"/>
        <v>0</v>
      </c>
      <c r="I247" s="100">
        <f t="shared" si="17"/>
        <v>3103.37</v>
      </c>
      <c r="J247" s="101">
        <f t="shared" si="18"/>
        <v>-2217.9950000000017</v>
      </c>
    </row>
    <row r="248" spans="2:10" s="84" customFormat="1" ht="12.75" customHeight="1" x14ac:dyDescent="0.25">
      <c r="B248" s="93">
        <f t="shared" si="19"/>
        <v>235</v>
      </c>
      <c r="C248" s="86" t="s">
        <v>440</v>
      </c>
      <c r="D248" s="94">
        <v>43993</v>
      </c>
      <c r="E248" s="102" t="s">
        <v>441</v>
      </c>
      <c r="F248" s="88">
        <v>26.12</v>
      </c>
      <c r="G248" s="95">
        <f t="shared" si="15"/>
        <v>-2191.8750000000018</v>
      </c>
      <c r="H248" s="99">
        <f t="shared" si="16"/>
        <v>0</v>
      </c>
      <c r="I248" s="100">
        <f t="shared" si="17"/>
        <v>3103.37</v>
      </c>
      <c r="J248" s="101">
        <f t="shared" si="18"/>
        <v>-2191.8750000000018</v>
      </c>
    </row>
    <row r="249" spans="2:10" s="84" customFormat="1" ht="12.75" customHeight="1" x14ac:dyDescent="0.25">
      <c r="B249" s="93">
        <f t="shared" si="19"/>
        <v>236</v>
      </c>
      <c r="C249" s="86" t="s">
        <v>442</v>
      </c>
      <c r="D249" s="94">
        <v>44042</v>
      </c>
      <c r="E249" s="86" t="s">
        <v>443</v>
      </c>
      <c r="F249" s="88">
        <v>2.9</v>
      </c>
      <c r="G249" s="95">
        <f t="shared" si="15"/>
        <v>-2188.9750000000017</v>
      </c>
      <c r="H249" s="99">
        <f t="shared" si="16"/>
        <v>0</v>
      </c>
      <c r="I249" s="100">
        <f t="shared" si="17"/>
        <v>3103.37</v>
      </c>
      <c r="J249" s="101">
        <f t="shared" si="18"/>
        <v>-2188.9750000000017</v>
      </c>
    </row>
    <row r="250" spans="2:10" s="84" customFormat="1" ht="12.75" customHeight="1" x14ac:dyDescent="0.25">
      <c r="B250" s="93">
        <f t="shared" si="19"/>
        <v>237</v>
      </c>
      <c r="C250" s="86" t="s">
        <v>444</v>
      </c>
      <c r="D250" s="94">
        <v>44042</v>
      </c>
      <c r="E250" s="86" t="s">
        <v>445</v>
      </c>
      <c r="F250" s="88">
        <v>16.07</v>
      </c>
      <c r="G250" s="95">
        <f t="shared" si="15"/>
        <v>-2172.9050000000016</v>
      </c>
      <c r="H250" s="99">
        <f t="shared" si="16"/>
        <v>0</v>
      </c>
      <c r="I250" s="100">
        <f t="shared" si="17"/>
        <v>3103.37</v>
      </c>
      <c r="J250" s="101">
        <f t="shared" si="18"/>
        <v>-2172.9050000000016</v>
      </c>
    </row>
    <row r="251" spans="2:10" s="84" customFormat="1" ht="12.75" customHeight="1" x14ac:dyDescent="0.25">
      <c r="B251" s="93">
        <f t="shared" si="19"/>
        <v>238</v>
      </c>
      <c r="C251" s="86"/>
      <c r="D251" s="87"/>
      <c r="E251" s="102"/>
      <c r="F251" s="88"/>
      <c r="G251" s="95">
        <f t="shared" si="15"/>
        <v>-2172.9050000000016</v>
      </c>
      <c r="H251" s="99">
        <f t="shared" si="16"/>
        <v>0</v>
      </c>
      <c r="I251" s="100">
        <f t="shared" si="17"/>
        <v>3103.37</v>
      </c>
      <c r="J251" s="101">
        <f t="shared" si="18"/>
        <v>-2172.9050000000016</v>
      </c>
    </row>
    <row r="252" spans="2:10" s="84" customFormat="1" ht="12.75" customHeight="1" x14ac:dyDescent="0.25">
      <c r="B252" s="93">
        <f t="shared" si="19"/>
        <v>239</v>
      </c>
      <c r="C252" s="86" t="s">
        <v>446</v>
      </c>
      <c r="D252" s="94">
        <v>43839</v>
      </c>
      <c r="E252" s="86" t="s">
        <v>447</v>
      </c>
      <c r="F252" s="88">
        <v>190</v>
      </c>
      <c r="G252" s="95">
        <f t="shared" si="15"/>
        <v>-1982.9050000000016</v>
      </c>
      <c r="H252" s="99">
        <f t="shared" si="16"/>
        <v>0</v>
      </c>
      <c r="I252" s="100">
        <f t="shared" si="17"/>
        <v>3103.37</v>
      </c>
      <c r="J252" s="101">
        <f t="shared" si="18"/>
        <v>-1982.9050000000016</v>
      </c>
    </row>
    <row r="253" spans="2:10" s="84" customFormat="1" ht="12.75" customHeight="1" x14ac:dyDescent="0.25">
      <c r="B253" s="93">
        <f t="shared" si="19"/>
        <v>240</v>
      </c>
      <c r="C253" s="86" t="s">
        <v>448</v>
      </c>
      <c r="D253" s="94">
        <v>43844</v>
      </c>
      <c r="E253" s="86" t="s">
        <v>449</v>
      </c>
      <c r="F253" s="88">
        <v>44.94</v>
      </c>
      <c r="G253" s="95">
        <f t="shared" si="15"/>
        <v>-1937.9650000000015</v>
      </c>
      <c r="H253" s="99">
        <f t="shared" si="16"/>
        <v>0</v>
      </c>
      <c r="I253" s="100">
        <f t="shared" si="17"/>
        <v>3103.37</v>
      </c>
      <c r="J253" s="101">
        <f t="shared" si="18"/>
        <v>-1937.9650000000015</v>
      </c>
    </row>
    <row r="254" spans="2:10" s="84" customFormat="1" ht="12.75" customHeight="1" x14ac:dyDescent="0.25">
      <c r="B254" s="93">
        <f t="shared" si="19"/>
        <v>241</v>
      </c>
      <c r="C254" s="86" t="s">
        <v>450</v>
      </c>
      <c r="D254" s="94">
        <v>43844</v>
      </c>
      <c r="E254" s="86" t="s">
        <v>451</v>
      </c>
      <c r="F254" s="88">
        <v>390</v>
      </c>
      <c r="G254" s="95">
        <f t="shared" si="15"/>
        <v>-1547.9650000000015</v>
      </c>
      <c r="H254" s="99">
        <f t="shared" si="16"/>
        <v>0</v>
      </c>
      <c r="I254" s="100">
        <f t="shared" si="17"/>
        <v>3103.37</v>
      </c>
      <c r="J254" s="101">
        <f t="shared" si="18"/>
        <v>-1547.9650000000015</v>
      </c>
    </row>
    <row r="255" spans="2:10" s="84" customFormat="1" ht="12.75" customHeight="1" x14ac:dyDescent="0.25">
      <c r="B255" s="93">
        <f t="shared" si="19"/>
        <v>242</v>
      </c>
      <c r="C255" s="86" t="s">
        <v>452</v>
      </c>
      <c r="D255" s="94">
        <v>43845</v>
      </c>
      <c r="E255" s="102" t="s">
        <v>453</v>
      </c>
      <c r="F255" s="88">
        <v>410.36</v>
      </c>
      <c r="G255" s="95">
        <f t="shared" si="15"/>
        <v>-1137.6050000000014</v>
      </c>
      <c r="H255" s="99">
        <f t="shared" si="16"/>
        <v>0</v>
      </c>
      <c r="I255" s="100">
        <f t="shared" si="17"/>
        <v>3103.37</v>
      </c>
      <c r="J255" s="101">
        <f t="shared" si="18"/>
        <v>-1137.6050000000014</v>
      </c>
    </row>
    <row r="256" spans="2:10" s="84" customFormat="1" ht="12.75" customHeight="1" x14ac:dyDescent="0.25">
      <c r="B256" s="93">
        <f t="shared" si="19"/>
        <v>243</v>
      </c>
      <c r="C256" s="86" t="s">
        <v>454</v>
      </c>
      <c r="D256" s="94">
        <v>43845</v>
      </c>
      <c r="E256" s="86" t="s">
        <v>455</v>
      </c>
      <c r="F256" s="88">
        <v>390</v>
      </c>
      <c r="G256" s="95">
        <f t="shared" si="15"/>
        <v>-747.60500000000138</v>
      </c>
      <c r="H256" s="99">
        <f t="shared" si="16"/>
        <v>0</v>
      </c>
      <c r="I256" s="100">
        <f t="shared" si="17"/>
        <v>3103.37</v>
      </c>
      <c r="J256" s="101">
        <f t="shared" si="18"/>
        <v>-747.60500000000138</v>
      </c>
    </row>
    <row r="257" spans="2:10" s="84" customFormat="1" ht="12.75" customHeight="1" x14ac:dyDescent="0.25">
      <c r="B257" s="93">
        <f t="shared" si="19"/>
        <v>244</v>
      </c>
      <c r="C257" s="86" t="s">
        <v>454</v>
      </c>
      <c r="D257" s="94">
        <v>43845</v>
      </c>
      <c r="E257" s="86" t="s">
        <v>455</v>
      </c>
      <c r="F257" s="88">
        <v>410.36</v>
      </c>
      <c r="G257" s="95">
        <f t="shared" si="15"/>
        <v>-337.24500000000137</v>
      </c>
      <c r="H257" s="99">
        <f t="shared" si="16"/>
        <v>0</v>
      </c>
      <c r="I257" s="100">
        <f t="shared" si="17"/>
        <v>3103.37</v>
      </c>
      <c r="J257" s="101">
        <f t="shared" si="18"/>
        <v>-337.24500000000137</v>
      </c>
    </row>
    <row r="258" spans="2:10" s="84" customFormat="1" ht="12.75" customHeight="1" x14ac:dyDescent="0.25">
      <c r="B258" s="93">
        <f t="shared" si="19"/>
        <v>245</v>
      </c>
      <c r="C258" s="86" t="s">
        <v>456</v>
      </c>
      <c r="D258" s="94">
        <v>43845</v>
      </c>
      <c r="E258" s="86" t="s">
        <v>457</v>
      </c>
      <c r="F258" s="88">
        <v>44.94</v>
      </c>
      <c r="G258" s="95">
        <f t="shared" si="15"/>
        <v>-292.30500000000137</v>
      </c>
      <c r="H258" s="99">
        <f t="shared" si="16"/>
        <v>0</v>
      </c>
      <c r="I258" s="100">
        <f t="shared" si="17"/>
        <v>3103.37</v>
      </c>
      <c r="J258" s="101">
        <f t="shared" si="18"/>
        <v>-292.30500000000137</v>
      </c>
    </row>
    <row r="259" spans="2:10" s="84" customFormat="1" ht="12.75" customHeight="1" x14ac:dyDescent="0.25">
      <c r="B259" s="93">
        <f t="shared" si="19"/>
        <v>246</v>
      </c>
      <c r="C259" s="86" t="s">
        <v>458</v>
      </c>
      <c r="D259" s="94">
        <v>43846</v>
      </c>
      <c r="E259" s="102" t="s">
        <v>459</v>
      </c>
      <c r="F259" s="88">
        <v>35.71</v>
      </c>
      <c r="G259" s="95">
        <f t="shared" si="15"/>
        <v>-256.59500000000139</v>
      </c>
      <c r="H259" s="99">
        <f t="shared" si="16"/>
        <v>0</v>
      </c>
      <c r="I259" s="100">
        <f t="shared" si="17"/>
        <v>3103.37</v>
      </c>
      <c r="J259" s="101">
        <f t="shared" si="18"/>
        <v>-256.59500000000139</v>
      </c>
    </row>
    <row r="260" spans="2:10" s="84" customFormat="1" ht="12.75" customHeight="1" x14ac:dyDescent="0.25">
      <c r="B260" s="93">
        <f t="shared" si="19"/>
        <v>247</v>
      </c>
      <c r="C260" s="86" t="s">
        <v>460</v>
      </c>
      <c r="D260" s="94">
        <v>43856</v>
      </c>
      <c r="E260" s="102" t="s">
        <v>461</v>
      </c>
      <c r="F260" s="88">
        <v>14.38</v>
      </c>
      <c r="G260" s="95">
        <f t="shared" si="15"/>
        <v>-242.2150000000014</v>
      </c>
      <c r="H260" s="99">
        <f t="shared" si="16"/>
        <v>0</v>
      </c>
      <c r="I260" s="100">
        <f t="shared" si="17"/>
        <v>3103.37</v>
      </c>
      <c r="J260" s="101">
        <f t="shared" si="18"/>
        <v>-242.2150000000014</v>
      </c>
    </row>
    <row r="261" spans="2:10" s="84" customFormat="1" ht="12.75" customHeight="1" x14ac:dyDescent="0.25">
      <c r="B261" s="93">
        <f t="shared" si="19"/>
        <v>248</v>
      </c>
      <c r="C261" s="86" t="s">
        <v>462</v>
      </c>
      <c r="D261" s="94">
        <v>43860</v>
      </c>
      <c r="E261" s="86" t="s">
        <v>463</v>
      </c>
      <c r="F261" s="88">
        <v>31.7</v>
      </c>
      <c r="G261" s="95">
        <f t="shared" si="15"/>
        <v>-210.51500000000141</v>
      </c>
      <c r="H261" s="99">
        <f t="shared" si="16"/>
        <v>0</v>
      </c>
      <c r="I261" s="100">
        <f t="shared" si="17"/>
        <v>3103.37</v>
      </c>
      <c r="J261" s="101">
        <f t="shared" si="18"/>
        <v>-210.51500000000141</v>
      </c>
    </row>
    <row r="262" spans="2:10" s="84" customFormat="1" ht="12.75" customHeight="1" x14ac:dyDescent="0.25">
      <c r="B262" s="93">
        <f t="shared" si="19"/>
        <v>249</v>
      </c>
      <c r="C262" s="86" t="s">
        <v>464</v>
      </c>
      <c r="D262" s="94">
        <v>43860</v>
      </c>
      <c r="E262" s="86" t="s">
        <v>465</v>
      </c>
      <c r="F262" s="88">
        <v>5</v>
      </c>
      <c r="G262" s="95">
        <f t="shared" si="15"/>
        <v>-205.51500000000141</v>
      </c>
      <c r="H262" s="99">
        <f t="shared" si="16"/>
        <v>0</v>
      </c>
      <c r="I262" s="100">
        <f t="shared" si="17"/>
        <v>3103.37</v>
      </c>
      <c r="J262" s="101">
        <f t="shared" si="18"/>
        <v>-205.51500000000141</v>
      </c>
    </row>
    <row r="263" spans="2:10" s="84" customFormat="1" ht="12.75" customHeight="1" x14ac:dyDescent="0.25">
      <c r="B263" s="93">
        <f t="shared" si="19"/>
        <v>250</v>
      </c>
      <c r="C263" s="86" t="s">
        <v>466</v>
      </c>
      <c r="D263" s="94">
        <v>43865</v>
      </c>
      <c r="E263" s="102" t="s">
        <v>467</v>
      </c>
      <c r="F263" s="88">
        <v>24.38</v>
      </c>
      <c r="G263" s="95">
        <f t="shared" si="15"/>
        <v>-181.13500000000141</v>
      </c>
      <c r="H263" s="99">
        <f t="shared" si="16"/>
        <v>0</v>
      </c>
      <c r="I263" s="100">
        <f t="shared" si="17"/>
        <v>3103.37</v>
      </c>
      <c r="J263" s="101">
        <f t="shared" si="18"/>
        <v>-181.13500000000141</v>
      </c>
    </row>
    <row r="264" spans="2:10" s="84" customFormat="1" ht="12.75" customHeight="1" x14ac:dyDescent="0.25">
      <c r="B264" s="93">
        <f t="shared" si="19"/>
        <v>251</v>
      </c>
      <c r="C264" s="86" t="s">
        <v>58</v>
      </c>
      <c r="D264" s="94">
        <v>43867</v>
      </c>
      <c r="E264" s="102" t="s">
        <v>59</v>
      </c>
      <c r="F264" s="88">
        <v>284.23</v>
      </c>
      <c r="G264" s="95">
        <f t="shared" si="15"/>
        <v>103.09499999999861</v>
      </c>
      <c r="H264" s="99">
        <f t="shared" si="16"/>
        <v>1</v>
      </c>
      <c r="I264" s="100">
        <f t="shared" si="17"/>
        <v>3103.37</v>
      </c>
      <c r="J264" s="101">
        <f t="shared" si="18"/>
        <v>-3000.2750000000015</v>
      </c>
    </row>
    <row r="265" spans="2:10" s="84" customFormat="1" ht="12.75" customHeight="1" x14ac:dyDescent="0.25">
      <c r="B265" s="93">
        <f t="shared" si="19"/>
        <v>252</v>
      </c>
      <c r="C265" s="86" t="s">
        <v>468</v>
      </c>
      <c r="D265" s="94">
        <v>43867</v>
      </c>
      <c r="E265" s="86" t="s">
        <v>447</v>
      </c>
      <c r="F265" s="88">
        <v>223.33</v>
      </c>
      <c r="G265" s="95">
        <f t="shared" si="15"/>
        <v>-2776.9450000000015</v>
      </c>
      <c r="H265" s="99">
        <f t="shared" si="16"/>
        <v>0</v>
      </c>
      <c r="I265" s="100">
        <f t="shared" si="17"/>
        <v>3103.37</v>
      </c>
      <c r="J265" s="101">
        <f t="shared" si="18"/>
        <v>-2776.9450000000015</v>
      </c>
    </row>
    <row r="266" spans="2:10" s="84" customFormat="1" ht="12.75" customHeight="1" x14ac:dyDescent="0.25">
      <c r="B266" s="93">
        <f t="shared" si="19"/>
        <v>253</v>
      </c>
      <c r="C266" s="86" t="s">
        <v>469</v>
      </c>
      <c r="D266" s="94">
        <v>43867</v>
      </c>
      <c r="E266" s="86" t="s">
        <v>470</v>
      </c>
      <c r="F266" s="88">
        <v>1.2</v>
      </c>
      <c r="G266" s="95">
        <f t="shared" si="15"/>
        <v>-2775.7450000000017</v>
      </c>
      <c r="H266" s="99">
        <f t="shared" si="16"/>
        <v>0</v>
      </c>
      <c r="I266" s="100">
        <f t="shared" si="17"/>
        <v>3103.37</v>
      </c>
      <c r="J266" s="101">
        <f t="shared" si="18"/>
        <v>-2775.7450000000017</v>
      </c>
    </row>
    <row r="267" spans="2:10" s="84" customFormat="1" ht="12.75" customHeight="1" x14ac:dyDescent="0.25">
      <c r="B267" s="93">
        <f t="shared" si="19"/>
        <v>254</v>
      </c>
      <c r="C267" s="86" t="s">
        <v>471</v>
      </c>
      <c r="D267" s="94">
        <v>43870</v>
      </c>
      <c r="E267" s="86" t="s">
        <v>472</v>
      </c>
      <c r="F267" s="88">
        <v>7</v>
      </c>
      <c r="G267" s="95">
        <f t="shared" si="15"/>
        <v>-2768.7450000000017</v>
      </c>
      <c r="H267" s="99">
        <f t="shared" si="16"/>
        <v>0</v>
      </c>
      <c r="I267" s="100">
        <f t="shared" si="17"/>
        <v>3103.37</v>
      </c>
      <c r="J267" s="101">
        <f t="shared" si="18"/>
        <v>-2768.7450000000017</v>
      </c>
    </row>
    <row r="268" spans="2:10" s="84" customFormat="1" ht="12.75" customHeight="1" x14ac:dyDescent="0.25">
      <c r="B268" s="93">
        <f t="shared" si="19"/>
        <v>255</v>
      </c>
      <c r="C268" s="86" t="s">
        <v>473</v>
      </c>
      <c r="D268" s="94">
        <v>43872</v>
      </c>
      <c r="E268" s="86" t="s">
        <v>474</v>
      </c>
      <c r="F268" s="88">
        <v>214.42</v>
      </c>
      <c r="G268" s="95">
        <f t="shared" si="15"/>
        <v>-2554.3250000000016</v>
      </c>
      <c r="H268" s="99">
        <f t="shared" si="16"/>
        <v>0</v>
      </c>
      <c r="I268" s="100">
        <f t="shared" si="17"/>
        <v>3103.37</v>
      </c>
      <c r="J268" s="101">
        <f t="shared" si="18"/>
        <v>-2554.3250000000016</v>
      </c>
    </row>
    <row r="269" spans="2:10" s="84" customFormat="1" ht="12.75" customHeight="1" x14ac:dyDescent="0.25">
      <c r="B269" s="93">
        <f t="shared" si="19"/>
        <v>256</v>
      </c>
      <c r="C269" s="86" t="s">
        <v>475</v>
      </c>
      <c r="D269" s="94">
        <v>43882</v>
      </c>
      <c r="E269" s="86" t="s">
        <v>476</v>
      </c>
      <c r="F269" s="88">
        <v>25.01</v>
      </c>
      <c r="G269" s="95">
        <f t="shared" si="15"/>
        <v>-2529.3150000000014</v>
      </c>
      <c r="H269" s="99">
        <f t="shared" si="16"/>
        <v>0</v>
      </c>
      <c r="I269" s="100">
        <f t="shared" si="17"/>
        <v>3103.37</v>
      </c>
      <c r="J269" s="101">
        <f t="shared" si="18"/>
        <v>-2529.3150000000014</v>
      </c>
    </row>
    <row r="270" spans="2:10" s="84" customFormat="1" ht="12.75" customHeight="1" x14ac:dyDescent="0.25">
      <c r="B270" s="93">
        <f t="shared" si="19"/>
        <v>257</v>
      </c>
      <c r="C270" s="86" t="s">
        <v>477</v>
      </c>
      <c r="D270" s="94">
        <v>43882</v>
      </c>
      <c r="E270" s="86" t="s">
        <v>478</v>
      </c>
      <c r="F270" s="88">
        <v>13.4</v>
      </c>
      <c r="G270" s="95">
        <f t="shared" ref="G270:G333" si="20">F270+J269</f>
        <v>-2515.9150000000013</v>
      </c>
      <c r="H270" s="99">
        <f t="shared" ref="H270:H333" si="21">IF(G270&gt;0,ROUND(G270/I270+0.5,0),0)</f>
        <v>0</v>
      </c>
      <c r="I270" s="100">
        <f t="shared" ref="I270:I280" si="22">$C$10</f>
        <v>3103.37</v>
      </c>
      <c r="J270" s="101">
        <f t="shared" ref="J270:J333" si="23">G270-(H270*I270)</f>
        <v>-2515.9150000000013</v>
      </c>
    </row>
    <row r="271" spans="2:10" s="84" customFormat="1" ht="12.75" customHeight="1" x14ac:dyDescent="0.25">
      <c r="B271" s="93">
        <f t="shared" ref="B271:B280" si="24">+B270+1</f>
        <v>258</v>
      </c>
      <c r="C271" s="86" t="s">
        <v>479</v>
      </c>
      <c r="D271" s="94">
        <v>43883</v>
      </c>
      <c r="E271" s="86" t="s">
        <v>480</v>
      </c>
      <c r="F271" s="88">
        <v>8.93</v>
      </c>
      <c r="G271" s="95">
        <f t="shared" si="20"/>
        <v>-2506.9850000000015</v>
      </c>
      <c r="H271" s="99">
        <f t="shared" si="21"/>
        <v>0</v>
      </c>
      <c r="I271" s="100">
        <f t="shared" si="22"/>
        <v>3103.37</v>
      </c>
      <c r="J271" s="101">
        <f t="shared" si="23"/>
        <v>-2506.9850000000015</v>
      </c>
    </row>
    <row r="272" spans="2:10" s="84" customFormat="1" ht="12.75" customHeight="1" x14ac:dyDescent="0.25">
      <c r="B272" s="93">
        <f t="shared" si="24"/>
        <v>259</v>
      </c>
      <c r="C272" s="86" t="s">
        <v>481</v>
      </c>
      <c r="D272" s="94">
        <v>43891</v>
      </c>
      <c r="E272" s="86" t="s">
        <v>482</v>
      </c>
      <c r="F272" s="88">
        <v>25</v>
      </c>
      <c r="G272" s="95">
        <f t="shared" si="20"/>
        <v>-2481.9850000000015</v>
      </c>
      <c r="H272" s="99">
        <f t="shared" si="21"/>
        <v>0</v>
      </c>
      <c r="I272" s="100">
        <f t="shared" si="22"/>
        <v>3103.37</v>
      </c>
      <c r="J272" s="101">
        <f t="shared" si="23"/>
        <v>-2481.9850000000015</v>
      </c>
    </row>
    <row r="273" spans="2:226" s="84" customFormat="1" ht="12.75" customHeight="1" x14ac:dyDescent="0.25">
      <c r="B273" s="93">
        <f t="shared" si="24"/>
        <v>260</v>
      </c>
      <c r="C273" s="86" t="s">
        <v>483</v>
      </c>
      <c r="D273" s="94">
        <v>43893</v>
      </c>
      <c r="E273" s="86" t="s">
        <v>484</v>
      </c>
      <c r="F273" s="88">
        <v>53.57</v>
      </c>
      <c r="G273" s="95">
        <f t="shared" si="20"/>
        <v>-2428.4150000000013</v>
      </c>
      <c r="H273" s="99">
        <f t="shared" si="21"/>
        <v>0</v>
      </c>
      <c r="I273" s="100">
        <f t="shared" si="22"/>
        <v>3103.37</v>
      </c>
      <c r="J273" s="101">
        <f t="shared" si="23"/>
        <v>-2428.4150000000013</v>
      </c>
    </row>
    <row r="274" spans="2:226" s="84" customFormat="1" ht="12.75" customHeight="1" x14ac:dyDescent="0.25">
      <c r="B274" s="93">
        <f t="shared" si="24"/>
        <v>261</v>
      </c>
      <c r="C274" s="86" t="s">
        <v>485</v>
      </c>
      <c r="D274" s="94">
        <v>43900</v>
      </c>
      <c r="E274" s="86" t="s">
        <v>486</v>
      </c>
      <c r="F274" s="88">
        <v>199.67</v>
      </c>
      <c r="G274" s="95">
        <f t="shared" si="20"/>
        <v>-2228.7450000000013</v>
      </c>
      <c r="H274" s="99">
        <f t="shared" si="21"/>
        <v>0</v>
      </c>
      <c r="I274" s="100">
        <f t="shared" si="22"/>
        <v>3103.37</v>
      </c>
      <c r="J274" s="101">
        <f t="shared" si="23"/>
        <v>-2228.7450000000013</v>
      </c>
    </row>
    <row r="275" spans="2:226" s="84" customFormat="1" ht="12.75" customHeight="1" x14ac:dyDescent="0.25">
      <c r="B275" s="93">
        <f t="shared" si="24"/>
        <v>262</v>
      </c>
      <c r="C275" s="86" t="s">
        <v>487</v>
      </c>
      <c r="D275" s="94">
        <v>43900</v>
      </c>
      <c r="E275" s="86" t="s">
        <v>488</v>
      </c>
      <c r="F275" s="88">
        <v>111.67</v>
      </c>
      <c r="G275" s="95">
        <f t="shared" si="20"/>
        <v>-2117.0750000000012</v>
      </c>
      <c r="H275" s="99">
        <f t="shared" si="21"/>
        <v>0</v>
      </c>
      <c r="I275" s="100">
        <f t="shared" si="22"/>
        <v>3103.37</v>
      </c>
      <c r="J275" s="101">
        <f t="shared" si="23"/>
        <v>-2117.0750000000012</v>
      </c>
    </row>
    <row r="276" spans="2:226" s="84" customFormat="1" ht="12.75" customHeight="1" x14ac:dyDescent="0.25">
      <c r="B276" s="93">
        <f t="shared" si="24"/>
        <v>263</v>
      </c>
      <c r="C276" s="86" t="s">
        <v>489</v>
      </c>
      <c r="D276" s="94">
        <v>43984</v>
      </c>
      <c r="E276" s="86" t="s">
        <v>490</v>
      </c>
      <c r="F276" s="88">
        <v>100</v>
      </c>
      <c r="G276" s="95">
        <f t="shared" si="20"/>
        <v>-2017.0750000000012</v>
      </c>
      <c r="H276" s="99">
        <f t="shared" si="21"/>
        <v>0</v>
      </c>
      <c r="I276" s="100">
        <f t="shared" si="22"/>
        <v>3103.37</v>
      </c>
      <c r="J276" s="101">
        <f t="shared" si="23"/>
        <v>-2017.0750000000012</v>
      </c>
    </row>
    <row r="277" spans="2:226" s="84" customFormat="1" ht="12.75" customHeight="1" x14ac:dyDescent="0.25">
      <c r="B277" s="93">
        <f t="shared" si="24"/>
        <v>264</v>
      </c>
      <c r="C277" s="86" t="s">
        <v>491</v>
      </c>
      <c r="D277" s="94">
        <v>43994</v>
      </c>
      <c r="E277" s="86" t="s">
        <v>492</v>
      </c>
      <c r="F277" s="88">
        <v>13.39</v>
      </c>
      <c r="G277" s="95">
        <f t="shared" si="20"/>
        <v>-2003.6850000000011</v>
      </c>
      <c r="H277" s="99">
        <f t="shared" si="21"/>
        <v>0</v>
      </c>
      <c r="I277" s="100">
        <f t="shared" si="22"/>
        <v>3103.37</v>
      </c>
      <c r="J277" s="101">
        <f t="shared" si="23"/>
        <v>-2003.6850000000011</v>
      </c>
    </row>
    <row r="278" spans="2:226" s="84" customFormat="1" ht="12.75" customHeight="1" x14ac:dyDescent="0.25">
      <c r="B278" s="93">
        <f t="shared" si="24"/>
        <v>265</v>
      </c>
      <c r="C278" s="86" t="s">
        <v>493</v>
      </c>
      <c r="D278" s="94">
        <v>44049</v>
      </c>
      <c r="E278" s="86" t="s">
        <v>494</v>
      </c>
      <c r="F278" s="88">
        <v>452</v>
      </c>
      <c r="G278" s="95">
        <f t="shared" si="20"/>
        <v>-1551.6850000000011</v>
      </c>
      <c r="H278" s="99">
        <f t="shared" si="21"/>
        <v>0</v>
      </c>
      <c r="I278" s="100">
        <f t="shared" si="22"/>
        <v>3103.37</v>
      </c>
      <c r="J278" s="101">
        <f t="shared" si="23"/>
        <v>-1551.6850000000011</v>
      </c>
    </row>
    <row r="279" spans="2:226" s="84" customFormat="1" ht="12.75" customHeight="1" x14ac:dyDescent="0.25">
      <c r="B279" s="93">
        <f t="shared" si="24"/>
        <v>266</v>
      </c>
      <c r="C279" s="86"/>
      <c r="D279" s="87"/>
      <c r="E279" s="86"/>
      <c r="F279" s="88"/>
      <c r="G279" s="95">
        <f t="shared" si="20"/>
        <v>-1551.6850000000011</v>
      </c>
      <c r="H279" s="99">
        <f t="shared" si="21"/>
        <v>0</v>
      </c>
      <c r="I279" s="100">
        <f t="shared" si="22"/>
        <v>3103.37</v>
      </c>
      <c r="J279" s="101">
        <f t="shared" si="23"/>
        <v>-1551.6850000000011</v>
      </c>
    </row>
    <row r="280" spans="2:226" s="84" customFormat="1" ht="12.75" customHeight="1" x14ac:dyDescent="0.25">
      <c r="B280" s="93">
        <f t="shared" si="24"/>
        <v>267</v>
      </c>
      <c r="C280" s="86"/>
      <c r="D280" s="87"/>
      <c r="E280" s="86"/>
      <c r="F280" s="88"/>
      <c r="G280" s="95">
        <f t="shared" si="20"/>
        <v>-1551.6850000000011</v>
      </c>
      <c r="H280" s="99">
        <f t="shared" si="21"/>
        <v>0</v>
      </c>
      <c r="I280" s="100">
        <f t="shared" si="22"/>
        <v>3103.37</v>
      </c>
      <c r="J280" s="101">
        <f t="shared" si="23"/>
        <v>-1551.6850000000011</v>
      </c>
    </row>
    <row r="281" spans="2:226" x14ac:dyDescent="0.2">
      <c r="B281" s="103" t="s">
        <v>495</v>
      </c>
      <c r="C281" s="104"/>
      <c r="D281" s="104"/>
      <c r="E281" s="105"/>
      <c r="F281" s="106"/>
      <c r="G281" s="107"/>
      <c r="H281" s="108"/>
      <c r="I281" s="107"/>
      <c r="J281" s="109"/>
    </row>
    <row r="282" spans="2:226" x14ac:dyDescent="0.2">
      <c r="B282" s="110" t="s">
        <v>496</v>
      </c>
      <c r="C282" s="111"/>
      <c r="D282" s="111"/>
      <c r="E282" s="112" t="s">
        <v>497</v>
      </c>
      <c r="F282" s="113">
        <f>ROUND(SUM(F14:F281),0)</f>
        <v>21724</v>
      </c>
      <c r="G282" s="114" t="s">
        <v>498</v>
      </c>
      <c r="H282" s="115">
        <f>SUM(H14:H281)</f>
        <v>7</v>
      </c>
      <c r="I282" s="116"/>
      <c r="J282" s="113">
        <f>+J31</f>
        <v>-1692.3049999999998</v>
      </c>
    </row>
    <row r="283" spans="2:226" x14ac:dyDescent="0.2">
      <c r="B283" s="8"/>
      <c r="C283" s="8"/>
      <c r="D283" s="8"/>
      <c r="E283" s="117"/>
      <c r="F283" s="68"/>
      <c r="G283" s="118"/>
      <c r="H283" s="8"/>
      <c r="I283" s="8"/>
      <c r="J283" s="8"/>
    </row>
    <row r="284" spans="2:226" x14ac:dyDescent="0.2">
      <c r="B284" s="8"/>
      <c r="C284" s="8"/>
      <c r="D284" s="8"/>
      <c r="E284" s="8"/>
      <c r="F284" s="119"/>
      <c r="G284" s="8"/>
      <c r="H284" s="8"/>
      <c r="I284" s="8"/>
      <c r="J284" s="8"/>
    </row>
    <row r="285" spans="2:226" s="8" customFormat="1" x14ac:dyDescent="0.2">
      <c r="B285" s="120" t="s">
        <v>499</v>
      </c>
      <c r="C285" s="121"/>
      <c r="D285" s="122"/>
      <c r="H285" s="1" t="s">
        <v>500</v>
      </c>
      <c r="I285" s="1"/>
      <c r="K285"/>
      <c r="L285"/>
      <c r="M285"/>
      <c r="N285"/>
      <c r="O285"/>
      <c r="P285"/>
      <c r="Q285"/>
      <c r="R285"/>
      <c r="S285"/>
      <c r="T285"/>
      <c r="U285"/>
      <c r="V285"/>
      <c r="W285"/>
      <c r="X285"/>
      <c r="Y285"/>
      <c r="Z285"/>
      <c r="AA285"/>
      <c r="AB285"/>
      <c r="AC285"/>
      <c r="AD285"/>
      <c r="AE285"/>
      <c r="AF285"/>
      <c r="AG285"/>
      <c r="AH285"/>
      <c r="AI285"/>
      <c r="AJ285"/>
      <c r="AK285"/>
      <c r="AL285"/>
      <c r="AM285"/>
      <c r="AN285"/>
      <c r="AO285"/>
      <c r="AP285"/>
      <c r="AQ285"/>
      <c r="AR285"/>
      <c r="AS285"/>
      <c r="AT285"/>
      <c r="AU285"/>
      <c r="AV285"/>
      <c r="AW285"/>
      <c r="AX285"/>
      <c r="AY285"/>
      <c r="AZ285"/>
      <c r="BA285"/>
      <c r="BB285"/>
      <c r="BC285"/>
      <c r="BD285"/>
      <c r="BE285"/>
      <c r="BF285"/>
      <c r="BG285"/>
      <c r="BH285"/>
      <c r="BI285"/>
      <c r="BJ285"/>
      <c r="BK285"/>
      <c r="BL285"/>
      <c r="BM285"/>
      <c r="BN285"/>
      <c r="BO285"/>
      <c r="BP285"/>
      <c r="BQ285"/>
      <c r="BR285"/>
      <c r="BS285"/>
      <c r="BT285"/>
      <c r="BU285"/>
      <c r="BV285"/>
      <c r="BW285"/>
      <c r="BX285"/>
      <c r="BY285"/>
      <c r="BZ285"/>
      <c r="CA285"/>
      <c r="CB285"/>
      <c r="CC285"/>
      <c r="CD285"/>
      <c r="CE285"/>
      <c r="CF285"/>
      <c r="CG285"/>
      <c r="CH285"/>
      <c r="CI285"/>
      <c r="CJ285"/>
      <c r="CK285"/>
      <c r="CL285"/>
      <c r="CM285"/>
      <c r="CN285"/>
      <c r="CO285"/>
      <c r="CP285"/>
      <c r="CQ285"/>
      <c r="CR285"/>
      <c r="CS285"/>
      <c r="CT285"/>
      <c r="CU285"/>
      <c r="CV285"/>
      <c r="CW285"/>
      <c r="CX285"/>
      <c r="CY285"/>
      <c r="CZ285"/>
      <c r="DA285"/>
      <c r="DB285"/>
      <c r="DC285"/>
      <c r="DD285"/>
      <c r="DE285"/>
      <c r="DF285"/>
      <c r="DG285"/>
      <c r="DH285"/>
      <c r="DI285"/>
      <c r="DJ285"/>
      <c r="DK285"/>
      <c r="DL285"/>
      <c r="DM285"/>
      <c r="DN285"/>
      <c r="DO285"/>
      <c r="DP285"/>
      <c r="DQ285"/>
      <c r="DR285"/>
      <c r="DS285"/>
      <c r="DT285"/>
      <c r="DU285"/>
      <c r="DV285"/>
      <c r="DW285"/>
      <c r="DX285"/>
      <c r="DY285"/>
      <c r="DZ285"/>
      <c r="EA285"/>
      <c r="EB285"/>
      <c r="EC285"/>
      <c r="ED285"/>
      <c r="EE285"/>
      <c r="EF285"/>
      <c r="EG285"/>
      <c r="EH285"/>
      <c r="EI285"/>
      <c r="EJ285"/>
      <c r="EK285"/>
      <c r="EL285"/>
      <c r="EM285"/>
      <c r="EN285"/>
      <c r="EO285"/>
      <c r="EP285"/>
      <c r="EQ285"/>
      <c r="ER285"/>
      <c r="ES285"/>
      <c r="ET285"/>
      <c r="EU285"/>
      <c r="EV285"/>
      <c r="EW285"/>
      <c r="EX285"/>
      <c r="EY285"/>
      <c r="EZ285"/>
      <c r="FA285"/>
      <c r="FB285"/>
      <c r="FC285"/>
      <c r="FD285"/>
      <c r="FE285"/>
      <c r="FF285"/>
      <c r="FG285"/>
      <c r="FH285"/>
      <c r="FI285"/>
      <c r="FJ285"/>
      <c r="FK285"/>
      <c r="FL285"/>
      <c r="FM285"/>
      <c r="FN285"/>
      <c r="FO285"/>
      <c r="FP285"/>
      <c r="FQ285"/>
      <c r="FR285"/>
      <c r="FS285"/>
      <c r="FT285"/>
      <c r="FU285"/>
      <c r="FV285"/>
      <c r="FW285"/>
      <c r="FX285"/>
      <c r="FY285"/>
      <c r="FZ285"/>
      <c r="GA285"/>
      <c r="GB285"/>
      <c r="GC285"/>
      <c r="GD285"/>
      <c r="GE285"/>
      <c r="GF285"/>
      <c r="GG285"/>
      <c r="GH285"/>
      <c r="GI285"/>
      <c r="GJ285"/>
      <c r="GK285"/>
      <c r="GL285"/>
      <c r="GM285"/>
      <c r="GN285"/>
      <c r="GO285"/>
      <c r="GP285"/>
      <c r="GQ285"/>
      <c r="GR285"/>
      <c r="GS285"/>
      <c r="GT285"/>
      <c r="GU285"/>
      <c r="GV285"/>
      <c r="GW285"/>
      <c r="GX285"/>
      <c r="GY285"/>
      <c r="GZ285"/>
      <c r="HA285"/>
      <c r="HB285"/>
      <c r="HC285"/>
      <c r="HD285"/>
      <c r="HE285"/>
      <c r="HF285"/>
      <c r="HG285"/>
      <c r="HH285"/>
      <c r="HI285"/>
      <c r="HJ285"/>
      <c r="HK285"/>
      <c r="HL285"/>
      <c r="HM285"/>
      <c r="HN285"/>
      <c r="HO285"/>
      <c r="HP285"/>
      <c r="HQ285"/>
      <c r="HR285"/>
    </row>
    <row r="286" spans="2:226" s="8" customFormat="1" x14ac:dyDescent="0.2">
      <c r="B286" s="123"/>
      <c r="C286" s="124"/>
      <c r="D286" s="122"/>
      <c r="G286" s="125"/>
      <c r="K286"/>
      <c r="L286"/>
      <c r="M286"/>
      <c r="N286"/>
      <c r="O286"/>
      <c r="P286"/>
      <c r="Q286"/>
      <c r="R286"/>
      <c r="S286"/>
      <c r="T286"/>
      <c r="U286"/>
      <c r="V286"/>
      <c r="W286"/>
      <c r="X286"/>
      <c r="Y286"/>
      <c r="Z286"/>
      <c r="AA286"/>
      <c r="AB286"/>
      <c r="AC286"/>
      <c r="AD286"/>
      <c r="AE286"/>
      <c r="AF286"/>
      <c r="AG286"/>
      <c r="AH286"/>
      <c r="AI286"/>
      <c r="AJ286"/>
      <c r="AK286"/>
      <c r="AL286"/>
      <c r="AM286"/>
      <c r="AN286"/>
      <c r="AO286"/>
      <c r="AP286"/>
      <c r="AQ286"/>
      <c r="AR286"/>
      <c r="AS286"/>
      <c r="AT286"/>
      <c r="AU286"/>
      <c r="AV286"/>
      <c r="AW286"/>
      <c r="AX286"/>
      <c r="AY286"/>
      <c r="AZ286"/>
      <c r="BA286"/>
      <c r="BB286"/>
      <c r="BC286"/>
      <c r="BD286"/>
      <c r="BE286"/>
      <c r="BF286"/>
      <c r="BG286"/>
      <c r="BH286"/>
      <c r="BI286"/>
      <c r="BJ286"/>
      <c r="BK286"/>
      <c r="BL286"/>
      <c r="BM286"/>
      <c r="BN286"/>
      <c r="BO286"/>
      <c r="BP286"/>
      <c r="BQ286"/>
      <c r="BR286"/>
      <c r="BS286"/>
      <c r="BT286"/>
      <c r="BU286"/>
      <c r="BV286"/>
      <c r="BW286"/>
      <c r="BX286"/>
      <c r="BY286"/>
      <c r="BZ286"/>
      <c r="CA286"/>
      <c r="CB286"/>
      <c r="CC286"/>
      <c r="CD286"/>
      <c r="CE286"/>
      <c r="CF286"/>
      <c r="CG286"/>
      <c r="CH286"/>
      <c r="CI286"/>
      <c r="CJ286"/>
      <c r="CK286"/>
      <c r="CL286"/>
      <c r="CM286"/>
      <c r="CN286"/>
      <c r="CO286"/>
      <c r="CP286"/>
      <c r="CQ286"/>
      <c r="CR286"/>
      <c r="CS286"/>
      <c r="CT286"/>
      <c r="CU286"/>
      <c r="CV286"/>
      <c r="CW286"/>
      <c r="CX286"/>
      <c r="CY286"/>
      <c r="CZ286"/>
      <c r="DA286"/>
      <c r="DB286"/>
      <c r="DC286"/>
      <c r="DD286"/>
      <c r="DE286"/>
      <c r="DF286"/>
      <c r="DG286"/>
      <c r="DH286"/>
      <c r="DI286"/>
      <c r="DJ286"/>
      <c r="DK286"/>
      <c r="DL286"/>
      <c r="DM286"/>
      <c r="DN286"/>
      <c r="DO286"/>
      <c r="DP286"/>
      <c r="DQ286"/>
      <c r="DR286"/>
      <c r="DS286"/>
      <c r="DT286"/>
      <c r="DU286"/>
      <c r="DV286"/>
      <c r="DW286"/>
      <c r="DX286"/>
      <c r="DY286"/>
      <c r="DZ286"/>
      <c r="EA286"/>
      <c r="EB286"/>
      <c r="EC286"/>
      <c r="ED286"/>
      <c r="EE286"/>
      <c r="EF286"/>
      <c r="EG286"/>
      <c r="EH286"/>
      <c r="EI286"/>
      <c r="EJ286"/>
      <c r="EK286"/>
      <c r="EL286"/>
      <c r="EM286"/>
      <c r="EN286"/>
      <c r="EO286"/>
      <c r="EP286"/>
      <c r="EQ286"/>
      <c r="ER286"/>
      <c r="ES286"/>
      <c r="ET286"/>
      <c r="EU286"/>
      <c r="EV286"/>
      <c r="EW286"/>
      <c r="EX286"/>
      <c r="EY286"/>
      <c r="EZ286"/>
      <c r="FA286"/>
      <c r="FB286"/>
      <c r="FC286"/>
      <c r="FD286"/>
      <c r="FE286"/>
      <c r="FF286"/>
      <c r="FG286"/>
      <c r="FH286"/>
      <c r="FI286"/>
      <c r="FJ286"/>
      <c r="FK286"/>
      <c r="FL286"/>
      <c r="FM286"/>
      <c r="FN286"/>
      <c r="FO286"/>
      <c r="FP286"/>
      <c r="FQ286"/>
      <c r="FR286"/>
      <c r="FS286"/>
      <c r="FT286"/>
      <c r="FU286"/>
      <c r="FV286"/>
      <c r="FW286"/>
      <c r="FX286"/>
      <c r="FY286"/>
      <c r="FZ286"/>
      <c r="GA286"/>
      <c r="GB286"/>
      <c r="GC286"/>
      <c r="GD286"/>
      <c r="GE286"/>
      <c r="GF286"/>
      <c r="GG286"/>
      <c r="GH286"/>
      <c r="GI286"/>
      <c r="GJ286"/>
      <c r="GK286"/>
      <c r="GL286"/>
      <c r="GM286"/>
      <c r="GN286"/>
      <c r="GO286"/>
      <c r="GP286"/>
      <c r="GQ286"/>
      <c r="GR286"/>
      <c r="GS286"/>
      <c r="GT286"/>
      <c r="GU286"/>
      <c r="GV286"/>
      <c r="GW286"/>
      <c r="GX286"/>
      <c r="GY286"/>
      <c r="GZ286"/>
      <c r="HA286"/>
      <c r="HB286"/>
      <c r="HC286"/>
      <c r="HD286"/>
      <c r="HE286"/>
      <c r="HF286"/>
      <c r="HG286"/>
      <c r="HH286"/>
      <c r="HI286"/>
      <c r="HJ286"/>
      <c r="HK286"/>
      <c r="HL286"/>
      <c r="HM286"/>
      <c r="HN286"/>
      <c r="HO286"/>
      <c r="HP286"/>
      <c r="HQ286"/>
      <c r="HR286"/>
    </row>
    <row r="287" spans="2:226" s="8" customFormat="1" x14ac:dyDescent="0.2">
      <c r="B287" s="126" t="s">
        <v>69</v>
      </c>
      <c r="C287" s="127">
        <f>$C$11</f>
        <v>1551.6849999999999</v>
      </c>
      <c r="D287" s="128"/>
      <c r="G287" s="129"/>
      <c r="H287" s="130" t="s">
        <v>65</v>
      </c>
      <c r="I287" s="131">
        <f>C8</f>
        <v>21723.59</v>
      </c>
      <c r="K287"/>
      <c r="L287"/>
      <c r="M287"/>
      <c r="N287"/>
      <c r="O287"/>
      <c r="P287"/>
      <c r="Q287"/>
      <c r="R287"/>
      <c r="S287"/>
      <c r="T287"/>
      <c r="U287"/>
      <c r="V287"/>
      <c r="W287"/>
      <c r="X287"/>
      <c r="Y287"/>
      <c r="Z287"/>
      <c r="AA287"/>
      <c r="AB287"/>
      <c r="AC287"/>
      <c r="AD287"/>
      <c r="AE287"/>
      <c r="AF287"/>
      <c r="AG287"/>
      <c r="AH287"/>
      <c r="AI287"/>
      <c r="AJ287"/>
      <c r="AK287"/>
      <c r="AL287"/>
      <c r="AM287"/>
      <c r="AN287"/>
      <c r="AO287"/>
      <c r="AP287"/>
      <c r="AQ287"/>
      <c r="AR287"/>
      <c r="AS287"/>
      <c r="AT287"/>
      <c r="AU287"/>
      <c r="AV287"/>
      <c r="AW287"/>
      <c r="AX287"/>
      <c r="AY287"/>
      <c r="AZ287"/>
      <c r="BA287"/>
      <c r="BB287"/>
      <c r="BC287"/>
      <c r="BD287"/>
      <c r="BE287"/>
      <c r="BF287"/>
      <c r="BG287"/>
      <c r="BH287"/>
      <c r="BI287"/>
      <c r="BJ287"/>
      <c r="BK287"/>
      <c r="BL287"/>
      <c r="BM287"/>
      <c r="BN287"/>
      <c r="BO287"/>
      <c r="BP287"/>
      <c r="BQ287"/>
      <c r="BR287"/>
      <c r="BS287"/>
      <c r="BT287"/>
      <c r="BU287"/>
      <c r="BV287"/>
      <c r="BW287"/>
      <c r="BX287"/>
      <c r="BY287"/>
      <c r="BZ287"/>
      <c r="CA287"/>
      <c r="CB287"/>
      <c r="CC287"/>
      <c r="CD287"/>
      <c r="CE287"/>
      <c r="CF287"/>
      <c r="CG287"/>
      <c r="CH287"/>
      <c r="CI287"/>
      <c r="CJ287"/>
      <c r="CK287"/>
      <c r="CL287"/>
      <c r="CM287"/>
      <c r="CN287"/>
      <c r="CO287"/>
      <c r="CP287"/>
      <c r="CQ287"/>
      <c r="CR287"/>
      <c r="CS287"/>
      <c r="CT287"/>
      <c r="CU287"/>
      <c r="CV287"/>
      <c r="CW287"/>
      <c r="CX287"/>
      <c r="CY287"/>
      <c r="CZ287"/>
      <c r="DA287"/>
      <c r="DB287"/>
      <c r="DC287"/>
      <c r="DD287"/>
      <c r="DE287"/>
      <c r="DF287"/>
      <c r="DG287"/>
      <c r="DH287"/>
      <c r="DI287"/>
      <c r="DJ287"/>
      <c r="DK287"/>
      <c r="DL287"/>
      <c r="DM287"/>
      <c r="DN287"/>
      <c r="DO287"/>
      <c r="DP287"/>
      <c r="DQ287"/>
      <c r="DR287"/>
      <c r="DS287"/>
      <c r="DT287"/>
      <c r="DU287"/>
      <c r="DV287"/>
      <c r="DW287"/>
      <c r="DX287"/>
      <c r="DY287"/>
      <c r="DZ287"/>
      <c r="EA287"/>
      <c r="EB287"/>
      <c r="EC287"/>
      <c r="ED287"/>
      <c r="EE287"/>
      <c r="EF287"/>
      <c r="EG287"/>
      <c r="EH287"/>
      <c r="EI287"/>
      <c r="EJ287"/>
      <c r="EK287"/>
      <c r="EL287"/>
      <c r="EM287"/>
      <c r="EN287"/>
      <c r="EO287"/>
      <c r="EP287"/>
      <c r="EQ287"/>
      <c r="ER287"/>
      <c r="ES287"/>
      <c r="ET287"/>
      <c r="EU287"/>
      <c r="EV287"/>
      <c r="EW287"/>
      <c r="EX287"/>
      <c r="EY287"/>
      <c r="EZ287"/>
      <c r="FA287"/>
      <c r="FB287"/>
      <c r="FC287"/>
      <c r="FD287"/>
      <c r="FE287"/>
      <c r="FF287"/>
      <c r="FG287"/>
      <c r="FH287"/>
      <c r="FI287"/>
      <c r="FJ287"/>
      <c r="FK287"/>
      <c r="FL287"/>
      <c r="FM287"/>
      <c r="FN287"/>
      <c r="FO287"/>
      <c r="FP287"/>
      <c r="FQ287"/>
      <c r="FR287"/>
      <c r="FS287"/>
      <c r="FT287"/>
      <c r="FU287"/>
      <c r="FV287"/>
      <c r="FW287"/>
      <c r="FX287"/>
      <c r="FY287"/>
      <c r="FZ287"/>
      <c r="GA287"/>
      <c r="GB287"/>
      <c r="GC287"/>
      <c r="GD287"/>
      <c r="GE287"/>
      <c r="GF287"/>
      <c r="GG287"/>
      <c r="GH287"/>
      <c r="GI287"/>
      <c r="GJ287"/>
      <c r="GK287"/>
      <c r="GL287"/>
      <c r="GM287"/>
      <c r="GN287"/>
      <c r="GO287"/>
      <c r="GP287"/>
      <c r="GQ287"/>
      <c r="GR287"/>
      <c r="GS287"/>
      <c r="GT287"/>
      <c r="GU287"/>
      <c r="GV287"/>
      <c r="GW287"/>
      <c r="GX287"/>
      <c r="GY287"/>
      <c r="GZ287"/>
      <c r="HA287"/>
      <c r="HB287"/>
      <c r="HC287"/>
      <c r="HD287"/>
      <c r="HE287"/>
      <c r="HF287"/>
      <c r="HG287"/>
      <c r="HH287"/>
      <c r="HI287"/>
      <c r="HJ287"/>
      <c r="HK287"/>
      <c r="HL287"/>
      <c r="HM287"/>
      <c r="HN287"/>
      <c r="HO287"/>
      <c r="HP287"/>
      <c r="HQ287"/>
      <c r="HR287"/>
    </row>
    <row r="288" spans="2:226" s="8" customFormat="1" ht="25.5" x14ac:dyDescent="0.2">
      <c r="B288" s="132" t="s">
        <v>501</v>
      </c>
      <c r="C288" s="127">
        <f>H282*$C$10</f>
        <v>21723.59</v>
      </c>
      <c r="D288" s="128"/>
      <c r="G288" s="133"/>
      <c r="H288" s="134" t="s">
        <v>502</v>
      </c>
      <c r="I288" s="135">
        <v>14250</v>
      </c>
      <c r="K288"/>
      <c r="L288"/>
      <c r="M288"/>
      <c r="N288"/>
      <c r="O288"/>
      <c r="P288"/>
      <c r="Q288"/>
      <c r="R288"/>
      <c r="S288"/>
      <c r="T288"/>
      <c r="U288"/>
      <c r="V288"/>
      <c r="W288"/>
      <c r="X288"/>
      <c r="Y288"/>
      <c r="Z288"/>
      <c r="AA288"/>
      <c r="AB288"/>
      <c r="AC288"/>
      <c r="AD288"/>
      <c r="AE288"/>
      <c r="AF288"/>
      <c r="AG288"/>
      <c r="AH288"/>
      <c r="AI288"/>
      <c r="AJ288"/>
      <c r="AK288"/>
      <c r="AL288"/>
      <c r="AM288"/>
      <c r="AN288"/>
      <c r="AO288"/>
      <c r="AP288"/>
      <c r="AQ288"/>
      <c r="AR288"/>
      <c r="AS288"/>
      <c r="AT288"/>
      <c r="AU288"/>
      <c r="AV288"/>
      <c r="AW288"/>
      <c r="AX288"/>
      <c r="AY288"/>
      <c r="AZ288"/>
      <c r="BA288"/>
      <c r="BB288"/>
      <c r="BC288"/>
      <c r="BD288"/>
      <c r="BE288"/>
      <c r="BF288"/>
      <c r="BG288"/>
      <c r="BH288"/>
      <c r="BI288"/>
      <c r="BJ288"/>
      <c r="BK288"/>
      <c r="BL288"/>
      <c r="BM288"/>
      <c r="BN288"/>
      <c r="BO288"/>
      <c r="BP288"/>
      <c r="BQ288"/>
      <c r="BR288"/>
      <c r="BS288"/>
      <c r="BT288"/>
      <c r="BU288"/>
      <c r="BV288"/>
      <c r="BW288"/>
      <c r="BX288"/>
      <c r="BY288"/>
      <c r="BZ288"/>
      <c r="CA288"/>
      <c r="CB288"/>
      <c r="CC288"/>
      <c r="CD288"/>
      <c r="CE288"/>
      <c r="CF288"/>
      <c r="CG288"/>
      <c r="CH288"/>
      <c r="CI288"/>
      <c r="CJ288"/>
      <c r="CK288"/>
      <c r="CL288"/>
      <c r="CM288"/>
      <c r="CN288"/>
      <c r="CO288"/>
      <c r="CP288"/>
      <c r="CQ288"/>
      <c r="CR288"/>
      <c r="CS288"/>
      <c r="CT288"/>
      <c r="CU288"/>
      <c r="CV288"/>
      <c r="CW288"/>
      <c r="CX288"/>
      <c r="CY288"/>
      <c r="CZ288"/>
      <c r="DA288"/>
      <c r="DB288"/>
      <c r="DC288"/>
      <c r="DD288"/>
      <c r="DE288"/>
      <c r="DF288"/>
      <c r="DG288"/>
      <c r="DH288"/>
      <c r="DI288"/>
      <c r="DJ288"/>
      <c r="DK288"/>
      <c r="DL288"/>
      <c r="DM288"/>
      <c r="DN288"/>
      <c r="DO288"/>
      <c r="DP288"/>
      <c r="DQ288"/>
      <c r="DR288"/>
      <c r="DS288"/>
      <c r="DT288"/>
      <c r="DU288"/>
      <c r="DV288"/>
      <c r="DW288"/>
      <c r="DX288"/>
      <c r="DY288"/>
      <c r="DZ288"/>
      <c r="EA288"/>
      <c r="EB288"/>
      <c r="EC288"/>
      <c r="ED288"/>
      <c r="EE288"/>
      <c r="EF288"/>
      <c r="EG288"/>
      <c r="EH288"/>
      <c r="EI288"/>
      <c r="EJ288"/>
      <c r="EK288"/>
      <c r="EL288"/>
      <c r="EM288"/>
      <c r="EN288"/>
      <c r="EO288"/>
      <c r="EP288"/>
      <c r="EQ288"/>
      <c r="ER288"/>
      <c r="ES288"/>
      <c r="ET288"/>
      <c r="EU288"/>
      <c r="EV288"/>
      <c r="EW288"/>
      <c r="EX288"/>
      <c r="EY288"/>
      <c r="EZ288"/>
      <c r="FA288"/>
      <c r="FB288"/>
      <c r="FC288"/>
      <c r="FD288"/>
      <c r="FE288"/>
      <c r="FF288"/>
      <c r="FG288"/>
      <c r="FH288"/>
      <c r="FI288"/>
      <c r="FJ288"/>
      <c r="FK288"/>
      <c r="FL288"/>
      <c r="FM288"/>
      <c r="FN288"/>
      <c r="FO288"/>
      <c r="FP288"/>
      <c r="FQ288"/>
      <c r="FR288"/>
      <c r="FS288"/>
      <c r="FT288"/>
      <c r="FU288"/>
      <c r="FV288"/>
      <c r="FW288"/>
      <c r="FX288"/>
      <c r="FY288"/>
      <c r="FZ288"/>
      <c r="GA288"/>
      <c r="GB288"/>
      <c r="GC288"/>
      <c r="GD288"/>
      <c r="GE288"/>
      <c r="GF288"/>
      <c r="GG288"/>
      <c r="GH288"/>
      <c r="GI288"/>
      <c r="GJ288"/>
      <c r="GK288"/>
      <c r="GL288"/>
      <c r="GM288"/>
      <c r="GN288"/>
      <c r="GO288"/>
      <c r="GP288"/>
      <c r="GQ288"/>
      <c r="GR288"/>
      <c r="GS288"/>
      <c r="GT288"/>
      <c r="GU288"/>
      <c r="GV288"/>
      <c r="GW288"/>
      <c r="GX288"/>
      <c r="GY288"/>
      <c r="GZ288"/>
      <c r="HA288"/>
      <c r="HB288"/>
      <c r="HC288"/>
      <c r="HD288"/>
      <c r="HE288"/>
      <c r="HF288"/>
      <c r="HG288"/>
      <c r="HH288"/>
      <c r="HI288"/>
      <c r="HJ288"/>
      <c r="HK288"/>
      <c r="HL288"/>
      <c r="HM288"/>
      <c r="HN288"/>
      <c r="HO288"/>
      <c r="HP288"/>
      <c r="HQ288"/>
      <c r="HR288"/>
    </row>
    <row r="289" spans="2:226" s="8" customFormat="1" x14ac:dyDescent="0.2">
      <c r="B289" s="126" t="s">
        <v>503</v>
      </c>
      <c r="C289" s="136">
        <v>0</v>
      </c>
      <c r="D289" s="128"/>
      <c r="G289" s="137"/>
      <c r="H289" s="130" t="s">
        <v>74</v>
      </c>
      <c r="I289" s="131">
        <v>3</v>
      </c>
      <c r="K289"/>
      <c r="L289"/>
      <c r="M289"/>
      <c r="N289"/>
      <c r="O289"/>
      <c r="P289"/>
      <c r="Q289"/>
      <c r="R289"/>
      <c r="S289"/>
      <c r="T289"/>
      <c r="U289"/>
      <c r="V289"/>
      <c r="W289"/>
      <c r="X289"/>
      <c r="Y289"/>
      <c r="Z289"/>
      <c r="AA289"/>
      <c r="AB289"/>
      <c r="AC289"/>
      <c r="AD289"/>
      <c r="AE289"/>
      <c r="AF289"/>
      <c r="AG289"/>
      <c r="AH289"/>
      <c r="AI289"/>
      <c r="AJ289"/>
      <c r="AK289"/>
      <c r="AL289"/>
      <c r="AM289"/>
      <c r="AN289"/>
      <c r="AO289"/>
      <c r="AP289"/>
      <c r="AQ289"/>
      <c r="AR289"/>
      <c r="AS289"/>
      <c r="AT289"/>
      <c r="AU289"/>
      <c r="AV289"/>
      <c r="AW289"/>
      <c r="AX289"/>
      <c r="AY289"/>
      <c r="AZ289"/>
      <c r="BA289"/>
      <c r="BB289"/>
      <c r="BC289"/>
      <c r="BD289"/>
      <c r="BE289"/>
      <c r="BF289"/>
      <c r="BG289"/>
      <c r="BH289"/>
      <c r="BI289"/>
      <c r="BJ289"/>
      <c r="BK289"/>
      <c r="BL289"/>
      <c r="BM289"/>
      <c r="BN289"/>
      <c r="BO289"/>
      <c r="BP289"/>
      <c r="BQ289"/>
      <c r="BR289"/>
      <c r="BS289"/>
      <c r="BT289"/>
      <c r="BU289"/>
      <c r="BV289"/>
      <c r="BW289"/>
      <c r="BX289"/>
      <c r="BY289"/>
      <c r="BZ289"/>
      <c r="CA289"/>
      <c r="CB289"/>
      <c r="CC289"/>
      <c r="CD289"/>
      <c r="CE289"/>
      <c r="CF289"/>
      <c r="CG289"/>
      <c r="CH289"/>
      <c r="CI289"/>
      <c r="CJ289"/>
      <c r="CK289"/>
      <c r="CL289"/>
      <c r="CM289"/>
      <c r="CN289"/>
      <c r="CO289"/>
      <c r="CP289"/>
      <c r="CQ289"/>
      <c r="CR289"/>
      <c r="CS289"/>
      <c r="CT289"/>
      <c r="CU289"/>
      <c r="CV289"/>
      <c r="CW289"/>
      <c r="CX289"/>
      <c r="CY289"/>
      <c r="CZ289"/>
      <c r="DA289"/>
      <c r="DB289"/>
      <c r="DC289"/>
      <c r="DD289"/>
      <c r="DE289"/>
      <c r="DF289"/>
      <c r="DG289"/>
      <c r="DH289"/>
      <c r="DI289"/>
      <c r="DJ289"/>
      <c r="DK289"/>
      <c r="DL289"/>
      <c r="DM289"/>
      <c r="DN289"/>
      <c r="DO289"/>
      <c r="DP289"/>
      <c r="DQ289"/>
      <c r="DR289"/>
      <c r="DS289"/>
      <c r="DT289"/>
      <c r="DU289"/>
      <c r="DV289"/>
      <c r="DW289"/>
      <c r="DX289"/>
      <c r="DY289"/>
      <c r="DZ289"/>
      <c r="EA289"/>
      <c r="EB289"/>
      <c r="EC289"/>
      <c r="ED289"/>
      <c r="EE289"/>
      <c r="EF289"/>
      <c r="EG289"/>
      <c r="EH289"/>
      <c r="EI289"/>
      <c r="EJ289"/>
      <c r="EK289"/>
      <c r="EL289"/>
      <c r="EM289"/>
      <c r="EN289"/>
      <c r="EO289"/>
      <c r="EP289"/>
      <c r="EQ289"/>
      <c r="ER289"/>
      <c r="ES289"/>
      <c r="ET289"/>
      <c r="EU289"/>
      <c r="EV289"/>
      <c r="EW289"/>
      <c r="EX289"/>
      <c r="EY289"/>
      <c r="EZ289"/>
      <c r="FA289"/>
      <c r="FB289"/>
      <c r="FC289"/>
      <c r="FD289"/>
      <c r="FE289"/>
      <c r="FF289"/>
      <c r="FG289"/>
      <c r="FH289"/>
      <c r="FI289"/>
      <c r="FJ289"/>
      <c r="FK289"/>
      <c r="FL289"/>
      <c r="FM289"/>
      <c r="FN289"/>
      <c r="FO289"/>
      <c r="FP289"/>
      <c r="FQ289"/>
      <c r="FR289"/>
      <c r="FS289"/>
      <c r="FT289"/>
      <c r="FU289"/>
      <c r="FV289"/>
      <c r="FW289"/>
      <c r="FX289"/>
      <c r="FY289"/>
      <c r="FZ289"/>
      <c r="GA289"/>
      <c r="GB289"/>
      <c r="GC289"/>
      <c r="GD289"/>
      <c r="GE289"/>
      <c r="GF289"/>
      <c r="GG289"/>
      <c r="GH289"/>
      <c r="GI289"/>
      <c r="GJ289"/>
      <c r="GK289"/>
      <c r="GL289"/>
      <c r="GM289"/>
      <c r="GN289"/>
      <c r="GO289"/>
      <c r="GP289"/>
      <c r="GQ289"/>
      <c r="GR289"/>
      <c r="GS289"/>
      <c r="GT289"/>
      <c r="GU289"/>
      <c r="GV289"/>
      <c r="GW289"/>
      <c r="GX289"/>
      <c r="GY289"/>
      <c r="GZ289"/>
      <c r="HA289"/>
      <c r="HB289"/>
      <c r="HC289"/>
      <c r="HD289"/>
      <c r="HE289"/>
      <c r="HF289"/>
      <c r="HG289"/>
      <c r="HH289"/>
      <c r="HI289"/>
      <c r="HJ289"/>
      <c r="HK289"/>
      <c r="HL289"/>
      <c r="HM289"/>
      <c r="HN289"/>
      <c r="HO289"/>
      <c r="HP289"/>
      <c r="HQ289"/>
      <c r="HR289"/>
    </row>
    <row r="290" spans="2:226" s="8" customFormat="1" x14ac:dyDescent="0.2">
      <c r="B290" s="123"/>
      <c r="C290" s="127">
        <f>SUM(C287:C289)</f>
        <v>23275.275000000001</v>
      </c>
      <c r="D290" s="128"/>
      <c r="H290" s="138" t="s">
        <v>504</v>
      </c>
      <c r="I290" s="139">
        <f>C9</f>
        <v>7</v>
      </c>
      <c r="K290"/>
      <c r="L290"/>
      <c r="M290"/>
      <c r="N290"/>
      <c r="O290"/>
      <c r="P290"/>
      <c r="Q290"/>
      <c r="R290"/>
      <c r="S290"/>
      <c r="T290"/>
      <c r="U290"/>
      <c r="V290"/>
      <c r="W290"/>
      <c r="X290"/>
      <c r="Y290"/>
      <c r="Z290"/>
      <c r="AA290"/>
      <c r="AB290"/>
      <c r="AC290"/>
      <c r="AD290"/>
      <c r="AE290"/>
      <c r="AF290"/>
      <c r="AG290"/>
      <c r="AH290"/>
      <c r="AI290"/>
      <c r="AJ290"/>
      <c r="AK290"/>
      <c r="AL290"/>
      <c r="AM290"/>
      <c r="AN290"/>
      <c r="AO290"/>
      <c r="AP290"/>
      <c r="AQ290"/>
      <c r="AR290"/>
      <c r="AS290"/>
      <c r="AT290"/>
      <c r="AU290"/>
      <c r="AV290"/>
      <c r="AW290"/>
      <c r="AX290"/>
      <c r="AY290"/>
      <c r="AZ290"/>
      <c r="BA290"/>
      <c r="BB290"/>
      <c r="BC290"/>
      <c r="BD290"/>
      <c r="BE290"/>
      <c r="BF290"/>
      <c r="BG290"/>
      <c r="BH290"/>
      <c r="BI290"/>
      <c r="BJ290"/>
      <c r="BK290"/>
      <c r="BL290"/>
      <c r="BM290"/>
      <c r="BN290"/>
      <c r="BO290"/>
      <c r="BP290"/>
      <c r="BQ290"/>
      <c r="BR290"/>
      <c r="BS290"/>
      <c r="BT290"/>
      <c r="BU290"/>
      <c r="BV290"/>
      <c r="BW290"/>
      <c r="BX290"/>
      <c r="BY290"/>
      <c r="BZ290"/>
      <c r="CA290"/>
      <c r="CB290"/>
      <c r="CC290"/>
      <c r="CD290"/>
      <c r="CE290"/>
      <c r="CF290"/>
      <c r="CG290"/>
      <c r="CH290"/>
      <c r="CI290"/>
      <c r="CJ290"/>
      <c r="CK290"/>
      <c r="CL290"/>
      <c r="CM290"/>
      <c r="CN290"/>
      <c r="CO290"/>
      <c r="CP290"/>
      <c r="CQ290"/>
      <c r="CR290"/>
      <c r="CS290"/>
      <c r="CT290"/>
      <c r="CU290"/>
      <c r="CV290"/>
      <c r="CW290"/>
      <c r="CX290"/>
      <c r="CY290"/>
      <c r="CZ290"/>
      <c r="DA290"/>
      <c r="DB290"/>
      <c r="DC290"/>
      <c r="DD290"/>
      <c r="DE290"/>
      <c r="DF290"/>
      <c r="DG290"/>
      <c r="DH290"/>
      <c r="DI290"/>
      <c r="DJ290"/>
      <c r="DK290"/>
      <c r="DL290"/>
      <c r="DM290"/>
      <c r="DN290"/>
      <c r="DO290"/>
      <c r="DP290"/>
      <c r="DQ290"/>
      <c r="DR290"/>
      <c r="DS290"/>
      <c r="DT290"/>
      <c r="DU290"/>
      <c r="DV290"/>
      <c r="DW290"/>
      <c r="DX290"/>
      <c r="DY290"/>
      <c r="DZ290"/>
      <c r="EA290"/>
      <c r="EB290"/>
      <c r="EC290"/>
      <c r="ED290"/>
      <c r="EE290"/>
      <c r="EF290"/>
      <c r="EG290"/>
      <c r="EH290"/>
      <c r="EI290"/>
      <c r="EJ290"/>
      <c r="EK290"/>
      <c r="EL290"/>
      <c r="EM290"/>
      <c r="EN290"/>
      <c r="EO290"/>
      <c r="EP290"/>
      <c r="EQ290"/>
      <c r="ER290"/>
      <c r="ES290"/>
      <c r="ET290"/>
      <c r="EU290"/>
      <c r="EV290"/>
      <c r="EW290"/>
      <c r="EX290"/>
      <c r="EY290"/>
      <c r="EZ290"/>
      <c r="FA290"/>
      <c r="FB290"/>
      <c r="FC290"/>
      <c r="FD290"/>
      <c r="FE290"/>
      <c r="FF290"/>
      <c r="FG290"/>
      <c r="FH290"/>
      <c r="FI290"/>
      <c r="FJ290"/>
      <c r="FK290"/>
      <c r="FL290"/>
      <c r="FM290"/>
      <c r="FN290"/>
      <c r="FO290"/>
      <c r="FP290"/>
      <c r="FQ290"/>
      <c r="FR290"/>
      <c r="FS290"/>
      <c r="FT290"/>
      <c r="FU290"/>
      <c r="FV290"/>
      <c r="FW290"/>
      <c r="FX290"/>
      <c r="FY290"/>
      <c r="FZ290"/>
      <c r="GA290"/>
      <c r="GB290"/>
      <c r="GC290"/>
      <c r="GD290"/>
      <c r="GE290"/>
      <c r="GF290"/>
      <c r="GG290"/>
      <c r="GH290"/>
      <c r="GI290"/>
      <c r="GJ290"/>
      <c r="GK290"/>
      <c r="GL290"/>
      <c r="GM290"/>
      <c r="GN290"/>
      <c r="GO290"/>
      <c r="GP290"/>
      <c r="GQ290"/>
      <c r="GR290"/>
      <c r="GS290"/>
      <c r="GT290"/>
      <c r="GU290"/>
      <c r="GV290"/>
      <c r="GW290"/>
      <c r="GX290"/>
      <c r="GY290"/>
      <c r="GZ290"/>
      <c r="HA290"/>
      <c r="HB290"/>
      <c r="HC290"/>
      <c r="HD290"/>
      <c r="HE290"/>
      <c r="HF290"/>
      <c r="HG290"/>
      <c r="HH290"/>
      <c r="HI290"/>
      <c r="HJ290"/>
      <c r="HK290"/>
      <c r="HL290"/>
      <c r="HM290"/>
      <c r="HN290"/>
      <c r="HO290"/>
      <c r="HP290"/>
      <c r="HQ290"/>
      <c r="HR290"/>
    </row>
    <row r="291" spans="2:226" s="8" customFormat="1" x14ac:dyDescent="0.2">
      <c r="B291" s="126" t="s">
        <v>505</v>
      </c>
      <c r="C291" s="136" t="e">
        <f>Total_Population2</f>
        <v>#REF!</v>
      </c>
      <c r="D291" s="128"/>
      <c r="E291" s="9"/>
      <c r="K291"/>
      <c r="L291"/>
      <c r="M291"/>
      <c r="N291"/>
      <c r="O291"/>
      <c r="P291"/>
      <c r="Q291"/>
      <c r="R291"/>
      <c r="S291"/>
      <c r="T291"/>
      <c r="U291"/>
      <c r="V291"/>
      <c r="W291"/>
      <c r="X291"/>
      <c r="Y291"/>
      <c r="Z291"/>
      <c r="AA291"/>
      <c r="AB291"/>
      <c r="AC291"/>
      <c r="AD291"/>
      <c r="AE291"/>
      <c r="AF291"/>
      <c r="AG291"/>
      <c r="AH291"/>
      <c r="AI291"/>
      <c r="AJ291"/>
      <c r="AK291"/>
      <c r="AL291"/>
      <c r="AM291"/>
      <c r="AN291"/>
      <c r="AO291"/>
      <c r="AP291"/>
      <c r="AQ291"/>
      <c r="AR291"/>
      <c r="AS291"/>
      <c r="AT291"/>
      <c r="AU291"/>
      <c r="AV291"/>
      <c r="AW291"/>
      <c r="AX291"/>
      <c r="AY291"/>
      <c r="AZ291"/>
      <c r="BA291"/>
      <c r="BB291"/>
      <c r="BC291"/>
      <c r="BD291"/>
      <c r="BE291"/>
      <c r="BF291"/>
      <c r="BG291"/>
      <c r="BH291"/>
      <c r="BI291"/>
      <c r="BJ291"/>
      <c r="BK291"/>
      <c r="BL291"/>
      <c r="BM291"/>
      <c r="BN291"/>
      <c r="BO291"/>
      <c r="BP291"/>
      <c r="BQ291"/>
      <c r="BR291"/>
      <c r="BS291"/>
      <c r="BT291"/>
      <c r="BU291"/>
      <c r="BV291"/>
      <c r="BW291"/>
      <c r="BX291"/>
      <c r="BY291"/>
      <c r="BZ291"/>
      <c r="CA291"/>
      <c r="CB291"/>
      <c r="CC291"/>
      <c r="CD291"/>
      <c r="CE291"/>
      <c r="CF291"/>
      <c r="CG291"/>
      <c r="CH291"/>
      <c r="CI291"/>
      <c r="CJ291"/>
      <c r="CK291"/>
      <c r="CL291"/>
      <c r="CM291"/>
      <c r="CN291"/>
      <c r="CO291"/>
      <c r="CP291"/>
      <c r="CQ291"/>
      <c r="CR291"/>
      <c r="CS291"/>
      <c r="CT291"/>
      <c r="CU291"/>
      <c r="CV291"/>
      <c r="CW291"/>
      <c r="CX291"/>
      <c r="CY291"/>
      <c r="CZ291"/>
      <c r="DA291"/>
      <c r="DB291"/>
      <c r="DC291"/>
      <c r="DD291"/>
      <c r="DE291"/>
      <c r="DF291"/>
      <c r="DG291"/>
      <c r="DH291"/>
      <c r="DI291"/>
      <c r="DJ291"/>
      <c r="DK291"/>
      <c r="DL291"/>
      <c r="DM291"/>
      <c r="DN291"/>
      <c r="DO291"/>
      <c r="DP291"/>
      <c r="DQ291"/>
      <c r="DR291"/>
      <c r="DS291"/>
      <c r="DT291"/>
      <c r="DU291"/>
      <c r="DV291"/>
      <c r="DW291"/>
      <c r="DX291"/>
      <c r="DY291"/>
      <c r="DZ291"/>
      <c r="EA291"/>
      <c r="EB291"/>
      <c r="EC291"/>
      <c r="ED291"/>
      <c r="EE291"/>
      <c r="EF291"/>
      <c r="EG291"/>
      <c r="EH291"/>
      <c r="EI291"/>
      <c r="EJ291"/>
      <c r="EK291"/>
      <c r="EL291"/>
      <c r="EM291"/>
      <c r="EN291"/>
      <c r="EO291"/>
      <c r="EP291"/>
      <c r="EQ291"/>
      <c r="ER291"/>
      <c r="ES291"/>
      <c r="ET291"/>
      <c r="EU291"/>
      <c r="EV291"/>
      <c r="EW291"/>
      <c r="EX291"/>
      <c r="EY291"/>
      <c r="EZ291"/>
      <c r="FA291"/>
      <c r="FB291"/>
      <c r="FC291"/>
      <c r="FD291"/>
      <c r="FE291"/>
      <c r="FF291"/>
      <c r="FG291"/>
      <c r="FH291"/>
      <c r="FI291"/>
      <c r="FJ291"/>
      <c r="FK291"/>
      <c r="FL291"/>
      <c r="FM291"/>
      <c r="FN291"/>
      <c r="FO291"/>
      <c r="FP291"/>
      <c r="FQ291"/>
      <c r="FR291"/>
      <c r="FS291"/>
      <c r="FT291"/>
      <c r="FU291"/>
      <c r="FV291"/>
      <c r="FW291"/>
      <c r="FX291"/>
      <c r="FY291"/>
      <c r="FZ291"/>
      <c r="GA291"/>
      <c r="GB291"/>
      <c r="GC291"/>
      <c r="GD291"/>
      <c r="GE291"/>
      <c r="GF291"/>
      <c r="GG291"/>
      <c r="GH291"/>
      <c r="GI291"/>
      <c r="GJ291"/>
      <c r="GK291"/>
      <c r="GL291"/>
      <c r="GM291"/>
      <c r="GN291"/>
      <c r="GO291"/>
      <c r="GP291"/>
      <c r="GQ291"/>
      <c r="GR291"/>
      <c r="GS291"/>
      <c r="GT291"/>
      <c r="GU291"/>
      <c r="GV291"/>
      <c r="GW291"/>
      <c r="GX291"/>
      <c r="GY291"/>
      <c r="GZ291"/>
      <c r="HA291"/>
      <c r="HB291"/>
      <c r="HC291"/>
      <c r="HD291"/>
      <c r="HE291"/>
      <c r="HF291"/>
      <c r="HG291"/>
      <c r="HH291"/>
      <c r="HI291"/>
      <c r="HJ291"/>
      <c r="HK291"/>
      <c r="HL291"/>
      <c r="HM291"/>
      <c r="HN291"/>
      <c r="HO291"/>
      <c r="HP291"/>
      <c r="HQ291"/>
      <c r="HR291"/>
    </row>
    <row r="292" spans="2:226" s="8" customFormat="1" x14ac:dyDescent="0.2">
      <c r="B292" s="140" t="s">
        <v>506</v>
      </c>
      <c r="C292" s="141" t="e">
        <f>C290-C291</f>
        <v>#REF!</v>
      </c>
      <c r="D292" s="128"/>
      <c r="E292" s="142"/>
      <c r="K292"/>
      <c r="L292"/>
      <c r="M292"/>
      <c r="N292"/>
      <c r="O292"/>
      <c r="P292"/>
      <c r="Q292"/>
      <c r="R292"/>
      <c r="S292"/>
      <c r="T292"/>
      <c r="U292"/>
      <c r="V292"/>
      <c r="W292"/>
      <c r="X292"/>
      <c r="Y292"/>
      <c r="Z292"/>
      <c r="AA292"/>
      <c r="AB292"/>
      <c r="AC292"/>
      <c r="AD292"/>
      <c r="AE292"/>
      <c r="AF292"/>
      <c r="AG292"/>
      <c r="AH292"/>
      <c r="AI292"/>
      <c r="AJ292"/>
      <c r="AK292"/>
      <c r="AL292"/>
      <c r="AM292"/>
      <c r="AN292"/>
      <c r="AO292"/>
      <c r="AP292"/>
      <c r="AQ292"/>
      <c r="AR292"/>
      <c r="AS292"/>
      <c r="AT292"/>
      <c r="AU292"/>
      <c r="AV292"/>
      <c r="AW292"/>
      <c r="AX292"/>
      <c r="AY292"/>
      <c r="AZ292"/>
      <c r="BA292"/>
      <c r="BB292"/>
      <c r="BC292"/>
      <c r="BD292"/>
      <c r="BE292"/>
      <c r="BF292"/>
      <c r="BG292"/>
      <c r="BH292"/>
      <c r="BI292"/>
      <c r="BJ292"/>
      <c r="BK292"/>
      <c r="BL292"/>
      <c r="BM292"/>
      <c r="BN292"/>
      <c r="BO292"/>
      <c r="BP292"/>
      <c r="BQ292"/>
      <c r="BR292"/>
      <c r="BS292"/>
      <c r="BT292"/>
      <c r="BU292"/>
      <c r="BV292"/>
      <c r="BW292"/>
      <c r="BX292"/>
      <c r="BY292"/>
      <c r="BZ292"/>
      <c r="CA292"/>
      <c r="CB292"/>
      <c r="CC292"/>
      <c r="CD292"/>
      <c r="CE292"/>
      <c r="CF292"/>
      <c r="CG292"/>
      <c r="CH292"/>
      <c r="CI292"/>
      <c r="CJ292"/>
      <c r="CK292"/>
      <c r="CL292"/>
      <c r="CM292"/>
      <c r="CN292"/>
      <c r="CO292"/>
      <c r="CP292"/>
      <c r="CQ292"/>
      <c r="CR292"/>
      <c r="CS292"/>
      <c r="CT292"/>
      <c r="CU292"/>
      <c r="CV292"/>
      <c r="CW292"/>
      <c r="CX292"/>
      <c r="CY292"/>
      <c r="CZ292"/>
      <c r="DA292"/>
      <c r="DB292"/>
      <c r="DC292"/>
      <c r="DD292"/>
      <c r="DE292"/>
      <c r="DF292"/>
      <c r="DG292"/>
      <c r="DH292"/>
      <c r="DI292"/>
      <c r="DJ292"/>
      <c r="DK292"/>
      <c r="DL292"/>
      <c r="DM292"/>
      <c r="DN292"/>
      <c r="DO292"/>
      <c r="DP292"/>
      <c r="DQ292"/>
      <c r="DR292"/>
      <c r="DS292"/>
      <c r="DT292"/>
      <c r="DU292"/>
      <c r="DV292"/>
      <c r="DW292"/>
      <c r="DX292"/>
      <c r="DY292"/>
      <c r="DZ292"/>
      <c r="EA292"/>
      <c r="EB292"/>
      <c r="EC292"/>
      <c r="ED292"/>
      <c r="EE292"/>
      <c r="EF292"/>
      <c r="EG292"/>
      <c r="EH292"/>
      <c r="EI292"/>
      <c r="EJ292"/>
      <c r="EK292"/>
      <c r="EL292"/>
      <c r="EM292"/>
      <c r="EN292"/>
      <c r="EO292"/>
      <c r="EP292"/>
      <c r="EQ292"/>
      <c r="ER292"/>
      <c r="ES292"/>
      <c r="ET292"/>
      <c r="EU292"/>
      <c r="EV292"/>
      <c r="EW292"/>
      <c r="EX292"/>
      <c r="EY292"/>
      <c r="EZ292"/>
      <c r="FA292"/>
      <c r="FB292"/>
      <c r="FC292"/>
      <c r="FD292"/>
      <c r="FE292"/>
      <c r="FF292"/>
      <c r="FG292"/>
      <c r="FH292"/>
      <c r="FI292"/>
      <c r="FJ292"/>
      <c r="FK292"/>
      <c r="FL292"/>
      <c r="FM292"/>
      <c r="FN292"/>
      <c r="FO292"/>
      <c r="FP292"/>
      <c r="FQ292"/>
      <c r="FR292"/>
      <c r="FS292"/>
      <c r="FT292"/>
      <c r="FU292"/>
      <c r="FV292"/>
      <c r="FW292"/>
      <c r="FX292"/>
      <c r="FY292"/>
      <c r="FZ292"/>
      <c r="GA292"/>
      <c r="GB292"/>
      <c r="GC292"/>
      <c r="GD292"/>
      <c r="GE292"/>
      <c r="GF292"/>
      <c r="GG292"/>
      <c r="GH292"/>
      <c r="GI292"/>
      <c r="GJ292"/>
      <c r="GK292"/>
      <c r="GL292"/>
      <c r="GM292"/>
      <c r="GN292"/>
      <c r="GO292"/>
      <c r="GP292"/>
      <c r="GQ292"/>
      <c r="GR292"/>
      <c r="GS292"/>
      <c r="GT292"/>
      <c r="GU292"/>
      <c r="GV292"/>
      <c r="GW292"/>
      <c r="GX292"/>
      <c r="GY292"/>
      <c r="GZ292"/>
      <c r="HA292"/>
      <c r="HB292"/>
      <c r="HC292"/>
      <c r="HD292"/>
      <c r="HE292"/>
      <c r="HF292"/>
      <c r="HG292"/>
      <c r="HH292"/>
      <c r="HI292"/>
      <c r="HJ292"/>
      <c r="HK292"/>
      <c r="HL292"/>
      <c r="HM292"/>
      <c r="HN292"/>
      <c r="HO292"/>
      <c r="HP292"/>
      <c r="HQ292"/>
      <c r="HR292"/>
    </row>
  </sheetData>
  <mergeCells count="2">
    <mergeCell ref="B6:J6"/>
    <mergeCell ref="H285:I285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Roman,Normal"&amp;12&amp;A</oddHeader>
    <oddFooter>&amp;C&amp;"Times New Roman,Normal"&amp;12Página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724"/>
  <sheetViews>
    <sheetView zoomScale="95" zoomScaleNormal="95" workbookViewId="0">
      <pane ySplit="1" topLeftCell="A213" activePane="bottomLeft" state="frozen"/>
      <selection pane="bottomLeft" activeCell="B257" sqref="B257"/>
    </sheetView>
  </sheetViews>
  <sheetFormatPr defaultColWidth="11.5703125" defaultRowHeight="12.75" x14ac:dyDescent="0.2"/>
  <cols>
    <col min="1" max="1" width="11" customWidth="1"/>
    <col min="2" max="2" width="46.140625" customWidth="1"/>
    <col min="3" max="3" width="20.7109375" customWidth="1"/>
    <col min="4" max="4" width="12.140625" customWidth="1"/>
    <col min="5" max="5" width="45.42578125" customWidth="1"/>
    <col min="6" max="6" width="14.42578125" customWidth="1"/>
  </cols>
  <sheetData>
    <row r="1" spans="1:6" x14ac:dyDescent="0.2">
      <c r="A1" s="143"/>
      <c r="B1" s="143"/>
      <c r="C1" s="143" t="s">
        <v>507</v>
      </c>
      <c r="D1" s="143" t="s">
        <v>508</v>
      </c>
      <c r="E1" s="143" t="s">
        <v>509</v>
      </c>
      <c r="F1" s="143" t="s">
        <v>510</v>
      </c>
    </row>
    <row r="2" spans="1:6" ht="13.5" x14ac:dyDescent="0.25">
      <c r="A2" s="86" t="s">
        <v>511</v>
      </c>
      <c r="B2" s="86" t="s">
        <v>512</v>
      </c>
      <c r="E2" s="86" t="s">
        <v>513</v>
      </c>
    </row>
    <row r="3" spans="1:6" ht="13.5" x14ac:dyDescent="0.25">
      <c r="A3" s="86" t="s">
        <v>511</v>
      </c>
      <c r="B3" s="86"/>
      <c r="C3" s="86" t="s">
        <v>76</v>
      </c>
      <c r="D3" s="86" t="s">
        <v>514</v>
      </c>
      <c r="E3" s="86" t="s">
        <v>77</v>
      </c>
      <c r="F3" s="144">
        <v>319</v>
      </c>
    </row>
    <row r="4" spans="1:6" ht="13.5" x14ac:dyDescent="0.25">
      <c r="A4" s="86" t="s">
        <v>511</v>
      </c>
      <c r="B4" s="86"/>
      <c r="C4" s="86" t="s">
        <v>78</v>
      </c>
      <c r="D4" s="86" t="s">
        <v>515</v>
      </c>
      <c r="E4" s="86" t="s">
        <v>79</v>
      </c>
      <c r="F4" s="144">
        <v>254.46</v>
      </c>
    </row>
    <row r="5" spans="1:6" ht="13.5" x14ac:dyDescent="0.25">
      <c r="A5" s="86" t="s">
        <v>511</v>
      </c>
      <c r="B5" s="86"/>
      <c r="C5" s="86" t="s">
        <v>80</v>
      </c>
      <c r="D5" s="86" t="s">
        <v>516</v>
      </c>
      <c r="E5" s="86" t="s">
        <v>81</v>
      </c>
      <c r="F5" s="144">
        <v>78.239999999999995</v>
      </c>
    </row>
    <row r="6" spans="1:6" ht="13.5" x14ac:dyDescent="0.25">
      <c r="A6" s="86" t="s">
        <v>511</v>
      </c>
      <c r="B6" s="86"/>
      <c r="C6" s="86" t="s">
        <v>46</v>
      </c>
      <c r="D6" s="86" t="s">
        <v>517</v>
      </c>
      <c r="E6" s="86" t="s">
        <v>47</v>
      </c>
      <c r="F6" s="144">
        <v>1143.43</v>
      </c>
    </row>
    <row r="7" spans="1:6" ht="13.5" x14ac:dyDescent="0.25">
      <c r="A7" s="86" t="s">
        <v>511</v>
      </c>
      <c r="B7" s="86"/>
      <c r="C7" s="86" t="s">
        <v>82</v>
      </c>
      <c r="D7" s="86" t="s">
        <v>518</v>
      </c>
      <c r="E7" s="86" t="s">
        <v>83</v>
      </c>
      <c r="F7" s="144">
        <v>580.36</v>
      </c>
    </row>
    <row r="8" spans="1:6" ht="13.5" x14ac:dyDescent="0.25">
      <c r="A8" s="86" t="s">
        <v>511</v>
      </c>
      <c r="B8" s="86"/>
      <c r="C8" s="86" t="s">
        <v>84</v>
      </c>
      <c r="D8" s="86" t="s">
        <v>518</v>
      </c>
      <c r="E8" s="86" t="s">
        <v>85</v>
      </c>
      <c r="F8" s="144">
        <v>16.96</v>
      </c>
    </row>
    <row r="9" spans="1:6" ht="13.5" x14ac:dyDescent="0.25">
      <c r="A9" s="86" t="s">
        <v>511</v>
      </c>
      <c r="B9" s="86"/>
      <c r="C9" s="86" t="s">
        <v>86</v>
      </c>
      <c r="D9" s="86" t="s">
        <v>519</v>
      </c>
      <c r="E9" s="86" t="s">
        <v>87</v>
      </c>
      <c r="F9" s="144">
        <v>313.5</v>
      </c>
    </row>
    <row r="10" spans="1:6" ht="13.5" x14ac:dyDescent="0.25">
      <c r="A10" s="86" t="s">
        <v>511</v>
      </c>
      <c r="B10" s="86"/>
      <c r="C10" s="86" t="s">
        <v>88</v>
      </c>
      <c r="D10" s="86" t="s">
        <v>520</v>
      </c>
      <c r="E10" s="86" t="s">
        <v>89</v>
      </c>
      <c r="F10" s="144">
        <v>20</v>
      </c>
    </row>
    <row r="11" spans="1:6" ht="13.5" x14ac:dyDescent="0.25">
      <c r="A11" s="86" t="s">
        <v>511</v>
      </c>
      <c r="B11" s="86"/>
      <c r="C11" s="86" t="s">
        <v>90</v>
      </c>
      <c r="D11" s="86" t="s">
        <v>521</v>
      </c>
      <c r="E11" s="86" t="s">
        <v>91</v>
      </c>
      <c r="F11" s="144">
        <v>140.63999999999999</v>
      </c>
    </row>
    <row r="12" spans="1:6" ht="13.5" x14ac:dyDescent="0.25">
      <c r="A12" s="86" t="s">
        <v>522</v>
      </c>
      <c r="B12" s="86" t="s">
        <v>523</v>
      </c>
      <c r="E12" s="86" t="s">
        <v>513</v>
      </c>
    </row>
    <row r="13" spans="1:6" ht="13.5" x14ac:dyDescent="0.25">
      <c r="A13" s="86" t="s">
        <v>522</v>
      </c>
      <c r="B13" s="86"/>
      <c r="C13" s="86" t="s">
        <v>92</v>
      </c>
      <c r="D13" s="86" t="s">
        <v>524</v>
      </c>
      <c r="E13" s="86" t="s">
        <v>93</v>
      </c>
      <c r="F13" s="144">
        <v>4.92</v>
      </c>
    </row>
    <row r="14" spans="1:6" ht="13.5" x14ac:dyDescent="0.25">
      <c r="A14" s="86" t="s">
        <v>522</v>
      </c>
      <c r="B14" s="86"/>
      <c r="C14" s="86" t="s">
        <v>94</v>
      </c>
      <c r="D14" s="86" t="s">
        <v>514</v>
      </c>
      <c r="E14" s="86" t="s">
        <v>95</v>
      </c>
      <c r="F14" s="144">
        <v>3.86</v>
      </c>
    </row>
    <row r="15" spans="1:6" ht="13.5" x14ac:dyDescent="0.25">
      <c r="A15" s="86" t="s">
        <v>522</v>
      </c>
      <c r="B15" s="86"/>
      <c r="C15" s="86" t="s">
        <v>96</v>
      </c>
      <c r="D15" s="86" t="s">
        <v>525</v>
      </c>
      <c r="E15" s="86" t="s">
        <v>97</v>
      </c>
      <c r="F15" s="144">
        <v>14</v>
      </c>
    </row>
    <row r="16" spans="1:6" ht="13.5" x14ac:dyDescent="0.25">
      <c r="A16" s="86" t="s">
        <v>522</v>
      </c>
      <c r="B16" s="86"/>
      <c r="C16" s="86" t="s">
        <v>98</v>
      </c>
      <c r="D16" s="86" t="s">
        <v>526</v>
      </c>
      <c r="E16" s="86" t="s">
        <v>99</v>
      </c>
      <c r="F16" s="144">
        <v>7.16</v>
      </c>
    </row>
    <row r="17" spans="1:6" ht="13.5" x14ac:dyDescent="0.25">
      <c r="A17" s="86" t="s">
        <v>522</v>
      </c>
      <c r="B17" s="86"/>
      <c r="C17" s="86" t="s">
        <v>98</v>
      </c>
      <c r="D17" s="86" t="s">
        <v>526</v>
      </c>
      <c r="E17" s="86" t="s">
        <v>99</v>
      </c>
      <c r="F17" s="144">
        <v>0.6</v>
      </c>
    </row>
    <row r="18" spans="1:6" ht="13.5" x14ac:dyDescent="0.25">
      <c r="A18" s="86" t="s">
        <v>522</v>
      </c>
      <c r="B18" s="86"/>
      <c r="C18" s="86" t="s">
        <v>100</v>
      </c>
      <c r="D18" s="86" t="s">
        <v>526</v>
      </c>
      <c r="E18" s="86" t="s">
        <v>101</v>
      </c>
      <c r="F18" s="144">
        <v>40</v>
      </c>
    </row>
    <row r="19" spans="1:6" ht="13.5" x14ac:dyDescent="0.25">
      <c r="A19" s="86" t="s">
        <v>522</v>
      </c>
      <c r="B19" s="86"/>
      <c r="C19" s="86" t="s">
        <v>102</v>
      </c>
      <c r="D19" s="86" t="s">
        <v>527</v>
      </c>
      <c r="E19" s="86" t="s">
        <v>103</v>
      </c>
      <c r="F19" s="144">
        <v>25.62</v>
      </c>
    </row>
    <row r="20" spans="1:6" ht="13.5" x14ac:dyDescent="0.25">
      <c r="A20" s="86" t="s">
        <v>522</v>
      </c>
      <c r="B20" s="86"/>
      <c r="C20" s="86" t="s">
        <v>104</v>
      </c>
      <c r="D20" s="86" t="s">
        <v>527</v>
      </c>
      <c r="E20" s="86" t="s">
        <v>105</v>
      </c>
      <c r="F20" s="144">
        <v>2</v>
      </c>
    </row>
    <row r="21" spans="1:6" ht="13.5" x14ac:dyDescent="0.25">
      <c r="A21" s="86" t="s">
        <v>522</v>
      </c>
      <c r="B21" s="86"/>
      <c r="C21" s="86" t="s">
        <v>106</v>
      </c>
      <c r="D21" s="86" t="s">
        <v>528</v>
      </c>
      <c r="E21" s="86" t="s">
        <v>107</v>
      </c>
      <c r="F21" s="144">
        <v>25.44</v>
      </c>
    </row>
    <row r="22" spans="1:6" ht="13.5" x14ac:dyDescent="0.25">
      <c r="A22" s="86" t="s">
        <v>522</v>
      </c>
      <c r="B22" s="86"/>
      <c r="C22" s="86" t="s">
        <v>108</v>
      </c>
      <c r="D22" s="86" t="s">
        <v>529</v>
      </c>
      <c r="E22" s="86" t="s">
        <v>109</v>
      </c>
      <c r="F22" s="144">
        <v>40.130000000000003</v>
      </c>
    </row>
    <row r="23" spans="1:6" ht="13.5" x14ac:dyDescent="0.25">
      <c r="A23" s="86" t="s">
        <v>522</v>
      </c>
      <c r="B23" s="86"/>
      <c r="C23" s="86" t="s">
        <v>110</v>
      </c>
      <c r="D23" s="86" t="s">
        <v>530</v>
      </c>
      <c r="E23" s="86" t="s">
        <v>111</v>
      </c>
      <c r="F23" s="144">
        <v>9.83</v>
      </c>
    </row>
    <row r="24" spans="1:6" ht="13.5" x14ac:dyDescent="0.25">
      <c r="A24" s="86" t="s">
        <v>522</v>
      </c>
      <c r="B24" s="86"/>
      <c r="C24" s="86" t="s">
        <v>112</v>
      </c>
      <c r="D24" s="86" t="s">
        <v>531</v>
      </c>
      <c r="E24" s="86" t="s">
        <v>113</v>
      </c>
      <c r="F24" s="144">
        <v>40.18</v>
      </c>
    </row>
    <row r="25" spans="1:6" ht="13.5" x14ac:dyDescent="0.25">
      <c r="A25" s="86" t="s">
        <v>522</v>
      </c>
      <c r="B25" s="86"/>
      <c r="C25" s="86" t="s">
        <v>114</v>
      </c>
      <c r="D25" s="86" t="s">
        <v>532</v>
      </c>
      <c r="E25" s="86" t="s">
        <v>115</v>
      </c>
      <c r="F25" s="144">
        <v>10.92</v>
      </c>
    </row>
    <row r="26" spans="1:6" ht="13.5" x14ac:dyDescent="0.25">
      <c r="A26" s="86" t="s">
        <v>522</v>
      </c>
      <c r="B26" s="86"/>
      <c r="C26" s="86" t="s">
        <v>116</v>
      </c>
      <c r="D26" s="86" t="s">
        <v>533</v>
      </c>
      <c r="E26" s="86" t="s">
        <v>117</v>
      </c>
      <c r="F26" s="144">
        <v>17.62</v>
      </c>
    </row>
    <row r="27" spans="1:6" ht="13.5" x14ac:dyDescent="0.25">
      <c r="A27" s="86" t="s">
        <v>522</v>
      </c>
      <c r="B27" s="86"/>
      <c r="C27" s="86" t="s">
        <v>118</v>
      </c>
      <c r="D27" s="86" t="s">
        <v>533</v>
      </c>
      <c r="E27" s="86" t="s">
        <v>119</v>
      </c>
      <c r="F27" s="144">
        <v>7.97</v>
      </c>
    </row>
    <row r="28" spans="1:6" ht="13.5" x14ac:dyDescent="0.25">
      <c r="A28" s="86" t="s">
        <v>522</v>
      </c>
      <c r="B28" s="86"/>
      <c r="C28" s="86" t="s">
        <v>120</v>
      </c>
      <c r="D28" s="86" t="s">
        <v>534</v>
      </c>
      <c r="E28" s="86" t="s">
        <v>121</v>
      </c>
      <c r="F28" s="144">
        <v>106.12</v>
      </c>
    </row>
    <row r="29" spans="1:6" ht="13.5" x14ac:dyDescent="0.25">
      <c r="A29" s="86" t="s">
        <v>522</v>
      </c>
      <c r="B29" s="86"/>
      <c r="C29" s="86" t="s">
        <v>122</v>
      </c>
      <c r="D29" s="86" t="s">
        <v>534</v>
      </c>
      <c r="E29" s="86" t="s">
        <v>123</v>
      </c>
      <c r="F29" s="144">
        <v>11.18</v>
      </c>
    </row>
    <row r="30" spans="1:6" ht="13.5" x14ac:dyDescent="0.25">
      <c r="A30" s="86" t="s">
        <v>522</v>
      </c>
      <c r="B30" s="86"/>
      <c r="C30" s="86" t="s">
        <v>122</v>
      </c>
      <c r="D30" s="86" t="s">
        <v>534</v>
      </c>
      <c r="E30" s="86" t="s">
        <v>123</v>
      </c>
      <c r="F30" s="144">
        <v>35.18</v>
      </c>
    </row>
    <row r="31" spans="1:6" ht="13.5" x14ac:dyDescent="0.25">
      <c r="A31" s="86" t="s">
        <v>522</v>
      </c>
      <c r="B31" s="86"/>
      <c r="C31" s="86" t="s">
        <v>124</v>
      </c>
      <c r="D31" s="86" t="s">
        <v>517</v>
      </c>
      <c r="E31" s="86" t="s">
        <v>125</v>
      </c>
      <c r="F31" s="144">
        <v>29.45</v>
      </c>
    </row>
    <row r="32" spans="1:6" ht="13.5" x14ac:dyDescent="0.25">
      <c r="A32" s="86" t="s">
        <v>522</v>
      </c>
      <c r="B32" s="86"/>
      <c r="C32" s="86" t="s">
        <v>126</v>
      </c>
      <c r="D32" s="86" t="s">
        <v>535</v>
      </c>
      <c r="E32" s="86" t="s">
        <v>127</v>
      </c>
      <c r="F32" s="144">
        <v>7.17</v>
      </c>
    </row>
    <row r="33" spans="1:6" ht="13.5" x14ac:dyDescent="0.25">
      <c r="A33" s="86" t="s">
        <v>522</v>
      </c>
      <c r="B33" s="86"/>
      <c r="C33" s="86" t="s">
        <v>128</v>
      </c>
      <c r="D33" s="86" t="s">
        <v>536</v>
      </c>
      <c r="E33" s="86" t="s">
        <v>129</v>
      </c>
      <c r="F33" s="144">
        <v>36.520000000000003</v>
      </c>
    </row>
    <row r="34" spans="1:6" ht="13.5" x14ac:dyDescent="0.25">
      <c r="A34" s="86" t="s">
        <v>522</v>
      </c>
      <c r="B34" s="86"/>
      <c r="C34" s="86" t="s">
        <v>130</v>
      </c>
      <c r="D34" s="86" t="s">
        <v>537</v>
      </c>
      <c r="E34" s="86" t="s">
        <v>131</v>
      </c>
      <c r="F34" s="144">
        <v>139.22999999999999</v>
      </c>
    </row>
    <row r="35" spans="1:6" ht="13.5" x14ac:dyDescent="0.25">
      <c r="A35" s="86" t="s">
        <v>522</v>
      </c>
      <c r="B35" s="86"/>
      <c r="C35" s="86" t="s">
        <v>132</v>
      </c>
      <c r="D35" s="86" t="s">
        <v>538</v>
      </c>
      <c r="E35" s="86" t="s">
        <v>133</v>
      </c>
      <c r="F35" s="144">
        <v>140</v>
      </c>
    </row>
    <row r="36" spans="1:6" ht="13.5" x14ac:dyDescent="0.25">
      <c r="A36" s="86" t="s">
        <v>522</v>
      </c>
      <c r="B36" s="86"/>
      <c r="C36" s="86" t="s">
        <v>134</v>
      </c>
      <c r="D36" s="86" t="s">
        <v>538</v>
      </c>
      <c r="E36" s="86" t="s">
        <v>135</v>
      </c>
      <c r="F36" s="144">
        <v>270</v>
      </c>
    </row>
    <row r="37" spans="1:6" ht="13.5" x14ac:dyDescent="0.25">
      <c r="A37" s="86" t="s">
        <v>522</v>
      </c>
      <c r="B37" s="86"/>
      <c r="C37" s="86" t="s">
        <v>136</v>
      </c>
      <c r="D37" s="86" t="s">
        <v>539</v>
      </c>
      <c r="E37" s="86" t="s">
        <v>137</v>
      </c>
      <c r="F37" s="144">
        <v>58.93</v>
      </c>
    </row>
    <row r="38" spans="1:6" ht="13.5" x14ac:dyDescent="0.25">
      <c r="A38" s="86" t="s">
        <v>522</v>
      </c>
      <c r="B38" s="86"/>
      <c r="C38" s="86" t="s">
        <v>138</v>
      </c>
      <c r="D38" s="86" t="s">
        <v>520</v>
      </c>
      <c r="E38" s="86" t="s">
        <v>139</v>
      </c>
      <c r="F38" s="144">
        <v>59.5</v>
      </c>
    </row>
    <row r="39" spans="1:6" ht="13.5" x14ac:dyDescent="0.25">
      <c r="A39" s="86" t="s">
        <v>522</v>
      </c>
      <c r="B39" s="86"/>
      <c r="C39" s="86" t="s">
        <v>140</v>
      </c>
      <c r="D39" s="86" t="s">
        <v>540</v>
      </c>
      <c r="E39" s="86" t="s">
        <v>141</v>
      </c>
      <c r="F39" s="144">
        <v>58.03</v>
      </c>
    </row>
    <row r="40" spans="1:6" ht="13.5" x14ac:dyDescent="0.25">
      <c r="A40" s="86" t="s">
        <v>522</v>
      </c>
      <c r="B40" s="86"/>
      <c r="C40" s="86" t="s">
        <v>142</v>
      </c>
      <c r="D40" s="86" t="s">
        <v>541</v>
      </c>
      <c r="E40" s="86" t="s">
        <v>143</v>
      </c>
      <c r="F40" s="144">
        <v>3</v>
      </c>
    </row>
    <row r="41" spans="1:6" ht="13.5" x14ac:dyDescent="0.25">
      <c r="A41" s="86" t="s">
        <v>522</v>
      </c>
      <c r="B41" s="86"/>
      <c r="C41" s="86" t="s">
        <v>144</v>
      </c>
      <c r="D41" s="86" t="s">
        <v>542</v>
      </c>
      <c r="E41" s="86" t="s">
        <v>145</v>
      </c>
      <c r="F41" s="144">
        <v>25</v>
      </c>
    </row>
    <row r="42" spans="1:6" ht="13.5" x14ac:dyDescent="0.25">
      <c r="A42" s="86" t="s">
        <v>522</v>
      </c>
      <c r="B42" s="86"/>
      <c r="C42" s="86" t="s">
        <v>146</v>
      </c>
      <c r="D42" s="86" t="s">
        <v>542</v>
      </c>
      <c r="E42" s="86" t="s">
        <v>147</v>
      </c>
      <c r="F42" s="144">
        <v>6.5</v>
      </c>
    </row>
    <row r="43" spans="1:6" ht="13.5" x14ac:dyDescent="0.25">
      <c r="A43" s="86" t="s">
        <v>522</v>
      </c>
      <c r="B43" s="86"/>
      <c r="C43" s="86" t="s">
        <v>148</v>
      </c>
      <c r="D43" s="86" t="s">
        <v>543</v>
      </c>
      <c r="E43" s="86" t="s">
        <v>149</v>
      </c>
      <c r="F43" s="144">
        <v>46.58</v>
      </c>
    </row>
    <row r="44" spans="1:6" ht="13.5" x14ac:dyDescent="0.25">
      <c r="A44" s="86" t="s">
        <v>522</v>
      </c>
      <c r="B44" s="86"/>
      <c r="C44" s="86" t="s">
        <v>150</v>
      </c>
      <c r="D44" s="86" t="s">
        <v>544</v>
      </c>
      <c r="E44" s="86" t="s">
        <v>151</v>
      </c>
      <c r="F44" s="144">
        <v>52.17</v>
      </c>
    </row>
    <row r="45" spans="1:6" ht="13.5" x14ac:dyDescent="0.25">
      <c r="A45" s="86" t="s">
        <v>545</v>
      </c>
      <c r="B45" s="86" t="s">
        <v>546</v>
      </c>
      <c r="E45" s="86" t="s">
        <v>513</v>
      </c>
    </row>
    <row r="46" spans="1:6" ht="13.5" x14ac:dyDescent="0.25">
      <c r="A46" s="86" t="s">
        <v>545</v>
      </c>
      <c r="B46" s="86"/>
      <c r="C46" s="86" t="s">
        <v>152</v>
      </c>
      <c r="D46" s="86" t="s">
        <v>547</v>
      </c>
      <c r="E46" s="86" t="s">
        <v>153</v>
      </c>
      <c r="F46" s="144">
        <v>200</v>
      </c>
    </row>
    <row r="47" spans="1:6" ht="13.5" x14ac:dyDescent="0.25">
      <c r="A47" s="86" t="s">
        <v>545</v>
      </c>
      <c r="B47" s="86"/>
      <c r="C47" s="86" t="s">
        <v>154</v>
      </c>
      <c r="D47" s="86" t="s">
        <v>525</v>
      </c>
      <c r="E47" s="86" t="s">
        <v>155</v>
      </c>
      <c r="F47" s="144">
        <v>49</v>
      </c>
    </row>
    <row r="48" spans="1:6" ht="13.5" x14ac:dyDescent="0.25">
      <c r="A48" s="86" t="s">
        <v>545</v>
      </c>
      <c r="B48" s="86"/>
      <c r="C48" s="86" t="s">
        <v>156</v>
      </c>
      <c r="D48" s="86" t="s">
        <v>548</v>
      </c>
      <c r="E48" s="86" t="s">
        <v>157</v>
      </c>
      <c r="F48" s="144">
        <v>14</v>
      </c>
    </row>
    <row r="49" spans="1:6" ht="13.5" x14ac:dyDescent="0.25">
      <c r="A49" s="86" t="s">
        <v>545</v>
      </c>
      <c r="B49" s="86"/>
      <c r="C49" s="86" t="s">
        <v>48</v>
      </c>
      <c r="D49" s="86" t="s">
        <v>529</v>
      </c>
      <c r="E49" s="86" t="s">
        <v>49</v>
      </c>
      <c r="F49" s="144">
        <v>200</v>
      </c>
    </row>
    <row r="50" spans="1:6" ht="13.5" x14ac:dyDescent="0.25">
      <c r="A50" s="86" t="s">
        <v>545</v>
      </c>
      <c r="B50" s="86"/>
      <c r="C50" s="86" t="s">
        <v>158</v>
      </c>
      <c r="D50" s="86" t="s">
        <v>549</v>
      </c>
      <c r="E50" s="86" t="s">
        <v>159</v>
      </c>
      <c r="F50" s="144">
        <v>45</v>
      </c>
    </row>
    <row r="51" spans="1:6" ht="13.5" x14ac:dyDescent="0.25">
      <c r="A51" s="86" t="s">
        <v>545</v>
      </c>
      <c r="B51" s="86"/>
      <c r="C51" s="86" t="s">
        <v>160</v>
      </c>
      <c r="D51" s="86" t="s">
        <v>536</v>
      </c>
      <c r="E51" s="86" t="s">
        <v>161</v>
      </c>
      <c r="F51" s="144">
        <v>200</v>
      </c>
    </row>
    <row r="52" spans="1:6" ht="13.5" x14ac:dyDescent="0.25">
      <c r="A52" s="86" t="s">
        <v>545</v>
      </c>
      <c r="B52" s="86"/>
      <c r="C52" s="86" t="s">
        <v>162</v>
      </c>
      <c r="D52" s="86" t="s">
        <v>550</v>
      </c>
      <c r="E52" s="86" t="s">
        <v>163</v>
      </c>
      <c r="F52" s="144">
        <v>200</v>
      </c>
    </row>
    <row r="53" spans="1:6" ht="13.5" x14ac:dyDescent="0.25">
      <c r="A53" s="86" t="s">
        <v>545</v>
      </c>
      <c r="B53" s="86"/>
      <c r="C53" s="86" t="s">
        <v>164</v>
      </c>
      <c r="D53" s="86" t="s">
        <v>550</v>
      </c>
      <c r="E53" s="86" t="s">
        <v>165</v>
      </c>
      <c r="F53" s="144">
        <v>120</v>
      </c>
    </row>
    <row r="54" spans="1:6" ht="13.5" x14ac:dyDescent="0.25">
      <c r="A54" s="86" t="s">
        <v>545</v>
      </c>
      <c r="B54" s="86"/>
      <c r="C54" s="86" t="s">
        <v>166</v>
      </c>
      <c r="D54" s="86" t="s">
        <v>551</v>
      </c>
      <c r="E54" s="86" t="s">
        <v>167</v>
      </c>
      <c r="F54" s="144">
        <v>200</v>
      </c>
    </row>
    <row r="55" spans="1:6" ht="13.5" x14ac:dyDescent="0.25">
      <c r="A55" s="86" t="s">
        <v>545</v>
      </c>
      <c r="B55" s="86"/>
      <c r="C55" s="86" t="s">
        <v>168</v>
      </c>
      <c r="D55" s="86" t="s">
        <v>552</v>
      </c>
      <c r="E55" s="86" t="s">
        <v>169</v>
      </c>
      <c r="F55" s="144">
        <v>200</v>
      </c>
    </row>
    <row r="56" spans="1:6" ht="13.5" x14ac:dyDescent="0.25">
      <c r="A56" s="86" t="s">
        <v>545</v>
      </c>
      <c r="B56" s="86"/>
      <c r="C56" s="86" t="s">
        <v>170</v>
      </c>
      <c r="D56" s="86" t="s">
        <v>553</v>
      </c>
      <c r="E56" s="86" t="s">
        <v>171</v>
      </c>
      <c r="F56" s="144">
        <v>200</v>
      </c>
    </row>
    <row r="57" spans="1:6" ht="13.5" x14ac:dyDescent="0.25">
      <c r="A57" s="86" t="s">
        <v>545</v>
      </c>
      <c r="B57" s="86"/>
      <c r="C57" s="86" t="s">
        <v>172</v>
      </c>
      <c r="D57" s="86" t="s">
        <v>554</v>
      </c>
      <c r="E57" s="86" t="s">
        <v>173</v>
      </c>
      <c r="F57" s="144">
        <v>140.4</v>
      </c>
    </row>
    <row r="58" spans="1:6" ht="13.5" x14ac:dyDescent="0.25">
      <c r="A58" s="86" t="s">
        <v>545</v>
      </c>
      <c r="B58" s="86"/>
      <c r="C58" s="86" t="s">
        <v>174</v>
      </c>
      <c r="D58" s="86" t="s">
        <v>555</v>
      </c>
      <c r="E58" s="86" t="s">
        <v>175</v>
      </c>
      <c r="F58" s="144">
        <v>200</v>
      </c>
    </row>
    <row r="59" spans="1:6" ht="13.5" x14ac:dyDescent="0.25">
      <c r="A59" s="86" t="s">
        <v>545</v>
      </c>
      <c r="B59" s="86"/>
      <c r="C59" s="86" t="s">
        <v>176</v>
      </c>
      <c r="D59" s="86" t="s">
        <v>556</v>
      </c>
      <c r="E59" s="86" t="s">
        <v>177</v>
      </c>
      <c r="F59" s="144">
        <v>270</v>
      </c>
    </row>
    <row r="60" spans="1:6" ht="13.5" x14ac:dyDescent="0.25">
      <c r="A60" s="86" t="s">
        <v>545</v>
      </c>
      <c r="B60" s="86"/>
      <c r="C60" s="86" t="s">
        <v>178</v>
      </c>
      <c r="D60" s="86" t="s">
        <v>542</v>
      </c>
      <c r="E60" s="86" t="s">
        <v>179</v>
      </c>
      <c r="F60" s="144">
        <v>110</v>
      </c>
    </row>
    <row r="61" spans="1:6" ht="13.5" x14ac:dyDescent="0.25">
      <c r="A61" s="86" t="s">
        <v>557</v>
      </c>
      <c r="B61" s="86" t="s">
        <v>558</v>
      </c>
      <c r="E61" s="86" t="s">
        <v>513</v>
      </c>
    </row>
    <row r="62" spans="1:6" ht="13.5" x14ac:dyDescent="0.25">
      <c r="A62" s="86" t="s">
        <v>557</v>
      </c>
      <c r="B62" s="86"/>
      <c r="C62" s="86" t="s">
        <v>180</v>
      </c>
      <c r="D62" s="86" t="s">
        <v>528</v>
      </c>
      <c r="E62" s="86" t="s">
        <v>181</v>
      </c>
      <c r="F62" s="144">
        <v>2.23</v>
      </c>
    </row>
    <row r="63" spans="1:6" ht="13.5" x14ac:dyDescent="0.25">
      <c r="A63" s="86" t="s">
        <v>557</v>
      </c>
      <c r="B63" s="86"/>
      <c r="C63" s="86" t="s">
        <v>182</v>
      </c>
      <c r="D63" s="86" t="s">
        <v>534</v>
      </c>
      <c r="E63" s="86" t="s">
        <v>183</v>
      </c>
      <c r="F63" s="144">
        <v>5.9</v>
      </c>
    </row>
    <row r="64" spans="1:6" ht="13.5" x14ac:dyDescent="0.25">
      <c r="A64" s="86" t="s">
        <v>557</v>
      </c>
      <c r="B64" s="86"/>
      <c r="C64" s="86" t="s">
        <v>184</v>
      </c>
      <c r="D64" s="86" t="s">
        <v>559</v>
      </c>
      <c r="E64" s="86" t="s">
        <v>185</v>
      </c>
      <c r="F64" s="144">
        <v>29.5</v>
      </c>
    </row>
    <row r="65" spans="1:6" ht="13.5" x14ac:dyDescent="0.25">
      <c r="A65" s="86" t="s">
        <v>557</v>
      </c>
      <c r="B65" s="86"/>
      <c r="C65" s="86" t="s">
        <v>186</v>
      </c>
      <c r="D65" s="86" t="s">
        <v>560</v>
      </c>
      <c r="E65" s="86" t="s">
        <v>187</v>
      </c>
      <c r="F65" s="144">
        <v>208.53</v>
      </c>
    </row>
    <row r="66" spans="1:6" ht="13.5" x14ac:dyDescent="0.25">
      <c r="A66" s="86" t="s">
        <v>557</v>
      </c>
      <c r="B66" s="86"/>
      <c r="C66" s="86" t="s">
        <v>188</v>
      </c>
      <c r="D66" s="86" t="s">
        <v>561</v>
      </c>
      <c r="E66" s="86" t="s">
        <v>189</v>
      </c>
      <c r="F66" s="144">
        <v>31.03</v>
      </c>
    </row>
    <row r="67" spans="1:6" ht="13.5" x14ac:dyDescent="0.25">
      <c r="A67" s="86" t="s">
        <v>557</v>
      </c>
      <c r="B67" s="86"/>
      <c r="C67" s="86" t="s">
        <v>188</v>
      </c>
      <c r="D67" s="86" t="s">
        <v>561</v>
      </c>
      <c r="E67" s="86" t="s">
        <v>189</v>
      </c>
      <c r="F67" s="144">
        <v>20.25</v>
      </c>
    </row>
    <row r="68" spans="1:6" ht="13.5" x14ac:dyDescent="0.25">
      <c r="A68" s="86" t="s">
        <v>557</v>
      </c>
      <c r="B68" s="86"/>
      <c r="C68" s="86" t="s">
        <v>190</v>
      </c>
      <c r="D68" s="86" t="s">
        <v>562</v>
      </c>
      <c r="E68" s="86" t="s">
        <v>191</v>
      </c>
      <c r="F68" s="144">
        <v>503</v>
      </c>
    </row>
    <row r="69" spans="1:6" ht="13.5" x14ac:dyDescent="0.25">
      <c r="A69" s="86" t="s">
        <v>557</v>
      </c>
      <c r="B69" s="86"/>
      <c r="C69" s="86" t="s">
        <v>192</v>
      </c>
      <c r="D69" s="86" t="s">
        <v>563</v>
      </c>
      <c r="E69" s="86" t="s">
        <v>193</v>
      </c>
      <c r="F69" s="144">
        <v>3.3</v>
      </c>
    </row>
    <row r="70" spans="1:6" ht="13.5" x14ac:dyDescent="0.25">
      <c r="A70" s="86" t="s">
        <v>557</v>
      </c>
      <c r="B70" s="86"/>
      <c r="C70" s="86" t="s">
        <v>194</v>
      </c>
      <c r="D70" s="86" t="s">
        <v>541</v>
      </c>
      <c r="E70" s="86" t="s">
        <v>195</v>
      </c>
      <c r="F70" s="144">
        <v>7.14</v>
      </c>
    </row>
    <row r="71" spans="1:6" ht="13.5" x14ac:dyDescent="0.25">
      <c r="A71" s="86" t="s">
        <v>557</v>
      </c>
      <c r="B71" s="86"/>
      <c r="C71" s="86" t="s">
        <v>196</v>
      </c>
      <c r="D71" s="86" t="s">
        <v>564</v>
      </c>
      <c r="E71" s="86" t="s">
        <v>197</v>
      </c>
      <c r="F71" s="144">
        <v>7.14</v>
      </c>
    </row>
    <row r="72" spans="1:6" ht="13.5" x14ac:dyDescent="0.25">
      <c r="A72" s="86" t="s">
        <v>557</v>
      </c>
      <c r="B72" s="86"/>
      <c r="C72" s="86" t="s">
        <v>198</v>
      </c>
      <c r="D72" s="86" t="s">
        <v>565</v>
      </c>
      <c r="E72" s="86" t="s">
        <v>199</v>
      </c>
      <c r="F72" s="144">
        <v>7.14</v>
      </c>
    </row>
    <row r="73" spans="1:6" ht="13.5" x14ac:dyDescent="0.25">
      <c r="A73" s="86" t="s">
        <v>557</v>
      </c>
      <c r="B73" s="86"/>
      <c r="C73" s="86" t="s">
        <v>200</v>
      </c>
      <c r="D73" s="86" t="s">
        <v>566</v>
      </c>
      <c r="E73" s="86" t="s">
        <v>201</v>
      </c>
      <c r="F73" s="144">
        <v>7.14</v>
      </c>
    </row>
    <row r="74" spans="1:6" ht="13.5" x14ac:dyDescent="0.25">
      <c r="A74" s="86" t="s">
        <v>567</v>
      </c>
      <c r="B74" s="86" t="s">
        <v>568</v>
      </c>
      <c r="E74" s="86" t="s">
        <v>513</v>
      </c>
    </row>
    <row r="75" spans="1:6" ht="13.5" x14ac:dyDescent="0.25">
      <c r="A75" s="86" t="s">
        <v>567</v>
      </c>
      <c r="B75" s="86"/>
      <c r="C75" s="86" t="s">
        <v>202</v>
      </c>
      <c r="D75" s="86" t="s">
        <v>569</v>
      </c>
      <c r="E75" s="86" t="s">
        <v>203</v>
      </c>
      <c r="F75" s="144">
        <v>15.94</v>
      </c>
    </row>
    <row r="76" spans="1:6" ht="13.5" x14ac:dyDescent="0.25">
      <c r="A76" s="86" t="s">
        <v>567</v>
      </c>
      <c r="B76" s="86"/>
      <c r="C76" s="86" t="s">
        <v>204</v>
      </c>
      <c r="D76" s="86" t="s">
        <v>570</v>
      </c>
      <c r="E76" s="86" t="s">
        <v>205</v>
      </c>
      <c r="F76" s="144">
        <v>4.46</v>
      </c>
    </row>
    <row r="77" spans="1:6" ht="13.5" x14ac:dyDescent="0.25">
      <c r="A77" s="86" t="s">
        <v>571</v>
      </c>
      <c r="B77" s="86" t="s">
        <v>572</v>
      </c>
      <c r="E77" s="86" t="s">
        <v>513</v>
      </c>
    </row>
    <row r="78" spans="1:6" ht="13.5" x14ac:dyDescent="0.25">
      <c r="A78" s="86" t="s">
        <v>571</v>
      </c>
      <c r="B78" s="86"/>
      <c r="C78" s="86" t="s">
        <v>50</v>
      </c>
      <c r="D78" s="86" t="s">
        <v>573</v>
      </c>
      <c r="E78" s="86" t="s">
        <v>51</v>
      </c>
      <c r="F78" s="144">
        <v>147.66</v>
      </c>
    </row>
    <row r="79" spans="1:6" ht="13.5" x14ac:dyDescent="0.25">
      <c r="A79" s="86" t="s">
        <v>571</v>
      </c>
      <c r="B79" s="86"/>
      <c r="C79" s="86" t="s">
        <v>50</v>
      </c>
      <c r="D79" s="86" t="s">
        <v>573</v>
      </c>
      <c r="E79" s="86" t="s">
        <v>51</v>
      </c>
      <c r="F79" s="144">
        <v>102.67</v>
      </c>
    </row>
    <row r="80" spans="1:6" ht="13.5" x14ac:dyDescent="0.25">
      <c r="A80" s="86" t="s">
        <v>571</v>
      </c>
      <c r="B80" s="86"/>
      <c r="C80" s="86" t="s">
        <v>50</v>
      </c>
      <c r="D80" s="86" t="s">
        <v>573</v>
      </c>
      <c r="E80" s="86" t="s">
        <v>51</v>
      </c>
      <c r="F80" s="144">
        <v>102.17</v>
      </c>
    </row>
    <row r="81" spans="1:6" ht="13.5" x14ac:dyDescent="0.25">
      <c r="A81" s="86" t="s">
        <v>571</v>
      </c>
      <c r="B81" s="86"/>
      <c r="C81" s="86" t="s">
        <v>50</v>
      </c>
      <c r="D81" s="86" t="s">
        <v>573</v>
      </c>
      <c r="E81" s="86" t="s">
        <v>51</v>
      </c>
      <c r="F81" s="144">
        <v>97.96</v>
      </c>
    </row>
    <row r="82" spans="1:6" ht="13.5" x14ac:dyDescent="0.25">
      <c r="A82" s="86" t="s">
        <v>571</v>
      </c>
      <c r="B82" s="86"/>
      <c r="C82" s="86" t="s">
        <v>206</v>
      </c>
      <c r="D82" s="86" t="s">
        <v>573</v>
      </c>
      <c r="E82" s="86" t="s">
        <v>207</v>
      </c>
      <c r="F82" s="144">
        <v>123</v>
      </c>
    </row>
    <row r="83" spans="1:6" ht="13.5" x14ac:dyDescent="0.25">
      <c r="A83" s="86" t="s">
        <v>574</v>
      </c>
      <c r="B83" s="86" t="s">
        <v>575</v>
      </c>
      <c r="E83" s="86" t="s">
        <v>513</v>
      </c>
    </row>
    <row r="84" spans="1:6" ht="13.5" x14ac:dyDescent="0.25">
      <c r="A84" s="86" t="s">
        <v>574</v>
      </c>
      <c r="B84" s="86"/>
      <c r="C84" s="86" t="s">
        <v>208</v>
      </c>
      <c r="D84" s="86" t="s">
        <v>576</v>
      </c>
      <c r="E84" s="86" t="s">
        <v>209</v>
      </c>
      <c r="F84" s="144">
        <v>33.94</v>
      </c>
    </row>
    <row r="85" spans="1:6" ht="13.5" x14ac:dyDescent="0.25">
      <c r="A85" s="86" t="s">
        <v>574</v>
      </c>
      <c r="B85" s="86"/>
      <c r="C85" s="86" t="s">
        <v>210</v>
      </c>
      <c r="D85" s="86" t="s">
        <v>577</v>
      </c>
      <c r="E85" s="86" t="s">
        <v>211</v>
      </c>
      <c r="F85" s="144">
        <v>17.86</v>
      </c>
    </row>
    <row r="86" spans="1:6" ht="13.5" x14ac:dyDescent="0.25">
      <c r="A86" s="86" t="s">
        <v>574</v>
      </c>
      <c r="B86" s="86"/>
      <c r="C86" s="86" t="s">
        <v>212</v>
      </c>
      <c r="D86" s="86" t="s">
        <v>578</v>
      </c>
      <c r="E86" s="86" t="s">
        <v>213</v>
      </c>
      <c r="F86" s="144">
        <v>35.71</v>
      </c>
    </row>
    <row r="87" spans="1:6" ht="13.5" x14ac:dyDescent="0.25">
      <c r="A87" s="86" t="s">
        <v>574</v>
      </c>
      <c r="B87" s="86"/>
      <c r="C87" s="86" t="s">
        <v>214</v>
      </c>
      <c r="D87" s="86" t="s">
        <v>579</v>
      </c>
      <c r="E87" s="86" t="s">
        <v>215</v>
      </c>
      <c r="F87" s="144">
        <v>22.72</v>
      </c>
    </row>
    <row r="88" spans="1:6" ht="13.5" x14ac:dyDescent="0.25">
      <c r="A88" s="86" t="s">
        <v>574</v>
      </c>
      <c r="B88" s="86"/>
      <c r="C88" s="86" t="s">
        <v>216</v>
      </c>
      <c r="D88" s="86" t="s">
        <v>580</v>
      </c>
      <c r="E88" s="86" t="s">
        <v>217</v>
      </c>
      <c r="F88" s="144">
        <v>14.29</v>
      </c>
    </row>
    <row r="89" spans="1:6" ht="13.5" x14ac:dyDescent="0.25">
      <c r="A89" s="86" t="s">
        <v>574</v>
      </c>
      <c r="B89" s="86"/>
      <c r="C89" s="86" t="s">
        <v>218</v>
      </c>
      <c r="D89" s="86" t="s">
        <v>581</v>
      </c>
      <c r="E89" s="86" t="s">
        <v>219</v>
      </c>
      <c r="F89" s="144">
        <v>17.86</v>
      </c>
    </row>
    <row r="90" spans="1:6" ht="13.5" x14ac:dyDescent="0.25">
      <c r="A90" s="86" t="s">
        <v>574</v>
      </c>
      <c r="B90" s="86"/>
      <c r="C90" s="86" t="s">
        <v>220</v>
      </c>
      <c r="D90" s="86" t="s">
        <v>570</v>
      </c>
      <c r="E90" s="86" t="s">
        <v>221</v>
      </c>
      <c r="F90" s="144">
        <v>27.68</v>
      </c>
    </row>
    <row r="91" spans="1:6" ht="13.5" x14ac:dyDescent="0.25">
      <c r="A91" s="86" t="s">
        <v>574</v>
      </c>
      <c r="B91" s="86"/>
      <c r="C91" s="86" t="s">
        <v>222</v>
      </c>
      <c r="D91" s="86" t="s">
        <v>582</v>
      </c>
      <c r="E91" s="86" t="s">
        <v>223</v>
      </c>
      <c r="F91" s="144">
        <v>13.39</v>
      </c>
    </row>
    <row r="92" spans="1:6" ht="13.5" x14ac:dyDescent="0.25">
      <c r="A92" s="86" t="s">
        <v>574</v>
      </c>
      <c r="B92" s="86"/>
      <c r="C92" s="86" t="s">
        <v>224</v>
      </c>
      <c r="D92" s="86" t="s">
        <v>583</v>
      </c>
      <c r="E92" s="86" t="s">
        <v>225</v>
      </c>
      <c r="F92" s="144">
        <v>23.22</v>
      </c>
    </row>
    <row r="93" spans="1:6" ht="13.5" x14ac:dyDescent="0.25">
      <c r="A93" s="86" t="s">
        <v>574</v>
      </c>
      <c r="B93" s="86"/>
      <c r="C93" s="86" t="s">
        <v>226</v>
      </c>
      <c r="D93" s="86" t="s">
        <v>543</v>
      </c>
      <c r="E93" s="86" t="s">
        <v>227</v>
      </c>
      <c r="F93" s="144">
        <v>31.25</v>
      </c>
    </row>
    <row r="94" spans="1:6" ht="13.5" x14ac:dyDescent="0.25">
      <c r="A94" s="86" t="s">
        <v>584</v>
      </c>
      <c r="B94" s="86" t="s">
        <v>585</v>
      </c>
      <c r="E94" s="86" t="s">
        <v>513</v>
      </c>
    </row>
    <row r="95" spans="1:6" ht="13.5" x14ac:dyDescent="0.25">
      <c r="A95" s="86" t="s">
        <v>584</v>
      </c>
      <c r="B95" s="86"/>
      <c r="C95" s="86" t="s">
        <v>228</v>
      </c>
      <c r="D95" s="86" t="s">
        <v>529</v>
      </c>
      <c r="E95" s="86" t="s">
        <v>229</v>
      </c>
      <c r="F95" s="144">
        <v>105</v>
      </c>
    </row>
    <row r="96" spans="1:6" ht="13.5" x14ac:dyDescent="0.25">
      <c r="A96" s="86" t="s">
        <v>586</v>
      </c>
      <c r="B96" s="86" t="s">
        <v>587</v>
      </c>
      <c r="E96" s="86" t="s">
        <v>513</v>
      </c>
    </row>
    <row r="97" spans="1:6" ht="13.5" x14ac:dyDescent="0.25">
      <c r="A97" s="86" t="s">
        <v>586</v>
      </c>
      <c r="B97" s="86"/>
      <c r="C97" s="86" t="s">
        <v>230</v>
      </c>
      <c r="D97" s="86" t="s">
        <v>588</v>
      </c>
      <c r="E97" s="86" t="s">
        <v>231</v>
      </c>
      <c r="F97" s="144">
        <v>975.78</v>
      </c>
    </row>
    <row r="98" spans="1:6" ht="13.5" x14ac:dyDescent="0.25">
      <c r="A98" s="86" t="s">
        <v>589</v>
      </c>
      <c r="B98" s="86" t="s">
        <v>590</v>
      </c>
      <c r="E98" s="86" t="s">
        <v>513</v>
      </c>
    </row>
    <row r="99" spans="1:6" ht="13.5" x14ac:dyDescent="0.25">
      <c r="A99" s="86" t="s">
        <v>589</v>
      </c>
      <c r="B99" s="86"/>
      <c r="C99" s="86" t="s">
        <v>232</v>
      </c>
      <c r="D99" s="86" t="s">
        <v>591</v>
      </c>
      <c r="E99" s="86" t="s">
        <v>233</v>
      </c>
      <c r="F99" s="144">
        <v>131.5</v>
      </c>
    </row>
    <row r="100" spans="1:6" ht="13.5" x14ac:dyDescent="0.25">
      <c r="A100" s="86" t="s">
        <v>589</v>
      </c>
      <c r="B100" s="86"/>
      <c r="C100" s="86" t="s">
        <v>234</v>
      </c>
      <c r="D100" s="86" t="s">
        <v>592</v>
      </c>
      <c r="E100" s="86" t="s">
        <v>235</v>
      </c>
      <c r="F100" s="144">
        <v>131.5</v>
      </c>
    </row>
    <row r="101" spans="1:6" ht="13.5" x14ac:dyDescent="0.25">
      <c r="A101" s="86" t="s">
        <v>589</v>
      </c>
      <c r="B101" s="86"/>
      <c r="C101" s="86" t="s">
        <v>236</v>
      </c>
      <c r="D101" s="86" t="s">
        <v>593</v>
      </c>
      <c r="E101" s="86" t="s">
        <v>237</v>
      </c>
      <c r="F101" s="144">
        <v>131.5</v>
      </c>
    </row>
    <row r="102" spans="1:6" ht="13.5" x14ac:dyDescent="0.25">
      <c r="A102" s="86" t="s">
        <v>589</v>
      </c>
      <c r="B102" s="86"/>
      <c r="C102" s="86" t="s">
        <v>238</v>
      </c>
      <c r="D102" s="86" t="s">
        <v>550</v>
      </c>
      <c r="E102" s="86" t="s">
        <v>239</v>
      </c>
      <c r="F102" s="144">
        <v>131.5</v>
      </c>
    </row>
    <row r="103" spans="1:6" ht="13.5" x14ac:dyDescent="0.25">
      <c r="A103" s="86" t="s">
        <v>589</v>
      </c>
      <c r="B103" s="86"/>
      <c r="C103" s="86" t="s">
        <v>240</v>
      </c>
      <c r="D103" s="86" t="s">
        <v>594</v>
      </c>
      <c r="E103" s="86" t="s">
        <v>241</v>
      </c>
      <c r="F103" s="144">
        <v>131.5</v>
      </c>
    </row>
    <row r="104" spans="1:6" ht="13.5" x14ac:dyDescent="0.25">
      <c r="A104" s="86" t="s">
        <v>589</v>
      </c>
      <c r="B104" s="86"/>
      <c r="C104" s="86" t="s">
        <v>242</v>
      </c>
      <c r="D104" s="86" t="s">
        <v>552</v>
      </c>
      <c r="E104" s="86" t="s">
        <v>243</v>
      </c>
      <c r="F104" s="144">
        <v>131.5</v>
      </c>
    </row>
    <row r="105" spans="1:6" ht="13.5" x14ac:dyDescent="0.25">
      <c r="A105" s="86" t="s">
        <v>589</v>
      </c>
      <c r="B105" s="86"/>
      <c r="C105" s="86" t="s">
        <v>244</v>
      </c>
      <c r="D105" s="86" t="s">
        <v>553</v>
      </c>
      <c r="E105" s="86" t="s">
        <v>245</v>
      </c>
      <c r="F105" s="144">
        <v>131.5</v>
      </c>
    </row>
    <row r="106" spans="1:6" ht="13.5" x14ac:dyDescent="0.25">
      <c r="A106" s="86" t="s">
        <v>589</v>
      </c>
      <c r="B106" s="86"/>
      <c r="C106" s="86" t="s">
        <v>246</v>
      </c>
      <c r="D106" s="86" t="s">
        <v>555</v>
      </c>
      <c r="E106" s="86" t="s">
        <v>247</v>
      </c>
      <c r="F106" s="144">
        <v>131.5</v>
      </c>
    </row>
    <row r="107" spans="1:6" ht="13.5" x14ac:dyDescent="0.25">
      <c r="A107" s="86" t="s">
        <v>589</v>
      </c>
      <c r="B107" s="86"/>
      <c r="C107" s="86" t="s">
        <v>248</v>
      </c>
      <c r="D107" s="86" t="s">
        <v>566</v>
      </c>
      <c r="E107" s="86" t="s">
        <v>249</v>
      </c>
      <c r="F107" s="144">
        <v>0.35</v>
      </c>
    </row>
    <row r="108" spans="1:6" ht="13.5" x14ac:dyDescent="0.25">
      <c r="A108" s="86" t="s">
        <v>595</v>
      </c>
      <c r="B108" s="86" t="s">
        <v>596</v>
      </c>
      <c r="E108" s="86" t="s">
        <v>513</v>
      </c>
    </row>
    <row r="109" spans="1:6" ht="13.5" x14ac:dyDescent="0.25">
      <c r="A109" s="86" t="s">
        <v>595</v>
      </c>
      <c r="B109" s="86"/>
      <c r="C109" s="86" t="s">
        <v>250</v>
      </c>
      <c r="D109" s="86" t="s">
        <v>573</v>
      </c>
      <c r="E109" s="86" t="s">
        <v>251</v>
      </c>
      <c r="F109" s="144">
        <v>235.56</v>
      </c>
    </row>
    <row r="110" spans="1:6" ht="13.5" x14ac:dyDescent="0.25">
      <c r="A110" s="86" t="s">
        <v>595</v>
      </c>
      <c r="B110" s="86"/>
      <c r="C110" s="86" t="s">
        <v>52</v>
      </c>
      <c r="D110" s="86" t="s">
        <v>559</v>
      </c>
      <c r="E110" s="86" t="s">
        <v>53</v>
      </c>
      <c r="F110" s="144">
        <v>343.8</v>
      </c>
    </row>
    <row r="111" spans="1:6" ht="13.5" x14ac:dyDescent="0.25">
      <c r="A111" s="86" t="s">
        <v>595</v>
      </c>
      <c r="B111" s="86"/>
      <c r="C111" s="86" t="s">
        <v>52</v>
      </c>
      <c r="D111" s="86" t="s">
        <v>559</v>
      </c>
      <c r="E111" s="86" t="s">
        <v>53</v>
      </c>
      <c r="F111" s="144">
        <v>22</v>
      </c>
    </row>
    <row r="112" spans="1:6" ht="13.5" x14ac:dyDescent="0.25">
      <c r="A112" s="86" t="s">
        <v>595</v>
      </c>
      <c r="B112" s="86"/>
      <c r="C112" s="86" t="s">
        <v>52</v>
      </c>
      <c r="D112" s="86" t="s">
        <v>559</v>
      </c>
      <c r="E112" s="86" t="s">
        <v>53</v>
      </c>
      <c r="F112" s="144">
        <v>6.8</v>
      </c>
    </row>
    <row r="113" spans="1:6" ht="13.5" x14ac:dyDescent="0.25">
      <c r="A113" s="86" t="s">
        <v>595</v>
      </c>
      <c r="B113" s="86"/>
      <c r="C113" s="86" t="s">
        <v>252</v>
      </c>
      <c r="D113" s="86" t="s">
        <v>579</v>
      </c>
      <c r="E113" s="86" t="s">
        <v>253</v>
      </c>
      <c r="F113" s="144">
        <v>14.35</v>
      </c>
    </row>
    <row r="114" spans="1:6" ht="13.5" x14ac:dyDescent="0.25">
      <c r="A114" s="86" t="s">
        <v>595</v>
      </c>
      <c r="B114" s="86"/>
      <c r="C114" s="86" t="s">
        <v>252</v>
      </c>
      <c r="D114" s="86" t="s">
        <v>579</v>
      </c>
      <c r="E114" s="86" t="s">
        <v>253</v>
      </c>
      <c r="F114" s="144">
        <v>3.43</v>
      </c>
    </row>
    <row r="115" spans="1:6" ht="13.5" x14ac:dyDescent="0.25">
      <c r="A115" s="86" t="s">
        <v>595</v>
      </c>
      <c r="B115" s="86"/>
      <c r="C115" s="86" t="s">
        <v>254</v>
      </c>
      <c r="D115" s="86" t="s">
        <v>597</v>
      </c>
      <c r="E115" s="86" t="s">
        <v>255</v>
      </c>
      <c r="F115" s="144">
        <v>266.31</v>
      </c>
    </row>
    <row r="116" spans="1:6" ht="13.5" x14ac:dyDescent="0.25">
      <c r="A116" s="86" t="s">
        <v>595</v>
      </c>
      <c r="B116" s="86"/>
      <c r="C116" s="86" t="s">
        <v>254</v>
      </c>
      <c r="D116" s="86" t="s">
        <v>597</v>
      </c>
      <c r="E116" s="86" t="s">
        <v>255</v>
      </c>
      <c r="F116" s="144">
        <v>15.82</v>
      </c>
    </row>
    <row r="117" spans="1:6" ht="13.5" x14ac:dyDescent="0.25">
      <c r="A117" s="86" t="s">
        <v>595</v>
      </c>
      <c r="B117" s="86"/>
      <c r="C117" s="86" t="s">
        <v>254</v>
      </c>
      <c r="D117" s="86" t="s">
        <v>597</v>
      </c>
      <c r="E117" s="86" t="s">
        <v>255</v>
      </c>
      <c r="F117" s="144">
        <v>3.41</v>
      </c>
    </row>
    <row r="118" spans="1:6" ht="13.5" x14ac:dyDescent="0.25">
      <c r="A118" s="86" t="s">
        <v>595</v>
      </c>
      <c r="B118" s="86"/>
      <c r="C118" s="86" t="s">
        <v>256</v>
      </c>
      <c r="D118" s="86" t="s">
        <v>598</v>
      </c>
      <c r="E118" s="86" t="s">
        <v>257</v>
      </c>
      <c r="F118" s="144">
        <v>56.39</v>
      </c>
    </row>
    <row r="119" spans="1:6" ht="13.5" x14ac:dyDescent="0.25">
      <c r="A119" s="86" t="s">
        <v>595</v>
      </c>
      <c r="B119" s="86"/>
      <c r="C119" s="86" t="s">
        <v>256</v>
      </c>
      <c r="D119" s="86" t="s">
        <v>598</v>
      </c>
      <c r="E119" s="86" t="s">
        <v>257</v>
      </c>
      <c r="F119" s="144">
        <v>14.51</v>
      </c>
    </row>
    <row r="120" spans="1:6" ht="13.5" x14ac:dyDescent="0.25">
      <c r="A120" s="86" t="s">
        <v>595</v>
      </c>
      <c r="B120" s="86"/>
      <c r="C120" s="86" t="s">
        <v>256</v>
      </c>
      <c r="D120" s="86" t="s">
        <v>598</v>
      </c>
      <c r="E120" s="86" t="s">
        <v>257</v>
      </c>
      <c r="F120" s="144">
        <v>3.41</v>
      </c>
    </row>
    <row r="121" spans="1:6" ht="13.5" x14ac:dyDescent="0.25">
      <c r="A121" s="86" t="s">
        <v>595</v>
      </c>
      <c r="B121" s="86"/>
      <c r="C121" s="86" t="s">
        <v>258</v>
      </c>
      <c r="D121" s="86" t="s">
        <v>599</v>
      </c>
      <c r="E121" s="86" t="s">
        <v>259</v>
      </c>
      <c r="F121" s="144">
        <v>3.41</v>
      </c>
    </row>
    <row r="122" spans="1:6" ht="13.5" x14ac:dyDescent="0.25">
      <c r="A122" s="86" t="s">
        <v>595</v>
      </c>
      <c r="B122" s="86"/>
      <c r="C122" s="86" t="s">
        <v>260</v>
      </c>
      <c r="D122" s="86" t="s">
        <v>599</v>
      </c>
      <c r="E122" s="86" t="s">
        <v>259</v>
      </c>
      <c r="F122" s="144">
        <v>45.29</v>
      </c>
    </row>
    <row r="123" spans="1:6" ht="13.5" x14ac:dyDescent="0.25">
      <c r="A123" s="86" t="s">
        <v>595</v>
      </c>
      <c r="B123" s="86"/>
      <c r="C123" s="86" t="s">
        <v>260</v>
      </c>
      <c r="D123" s="86" t="s">
        <v>599</v>
      </c>
      <c r="E123" s="86" t="s">
        <v>259</v>
      </c>
      <c r="F123" s="144">
        <v>10.29</v>
      </c>
    </row>
    <row r="124" spans="1:6" ht="13.5" x14ac:dyDescent="0.25">
      <c r="A124" s="86" t="s">
        <v>595</v>
      </c>
      <c r="B124" s="86"/>
      <c r="C124" s="86" t="s">
        <v>261</v>
      </c>
      <c r="D124" s="86" t="s">
        <v>600</v>
      </c>
      <c r="E124" s="86" t="s">
        <v>262</v>
      </c>
      <c r="F124" s="144">
        <v>51.95</v>
      </c>
    </row>
    <row r="125" spans="1:6" ht="13.5" x14ac:dyDescent="0.25">
      <c r="A125" s="86" t="s">
        <v>595</v>
      </c>
      <c r="B125" s="86"/>
      <c r="C125" s="86" t="s">
        <v>263</v>
      </c>
      <c r="D125" s="86" t="s">
        <v>541</v>
      </c>
      <c r="E125" s="86" t="s">
        <v>264</v>
      </c>
      <c r="F125" s="144">
        <v>56.26</v>
      </c>
    </row>
    <row r="126" spans="1:6" ht="13.5" x14ac:dyDescent="0.25">
      <c r="A126" s="86" t="s">
        <v>595</v>
      </c>
      <c r="B126" s="86"/>
      <c r="C126" s="86" t="s">
        <v>263</v>
      </c>
      <c r="D126" s="86" t="s">
        <v>541</v>
      </c>
      <c r="E126" s="86" t="s">
        <v>264</v>
      </c>
      <c r="F126" s="144">
        <v>24.17</v>
      </c>
    </row>
    <row r="127" spans="1:6" ht="13.5" x14ac:dyDescent="0.25">
      <c r="A127" s="86" t="s">
        <v>595</v>
      </c>
      <c r="B127" s="86"/>
      <c r="C127" s="86" t="s">
        <v>263</v>
      </c>
      <c r="D127" s="86" t="s">
        <v>541</v>
      </c>
      <c r="E127" s="86" t="s">
        <v>264</v>
      </c>
      <c r="F127" s="144">
        <v>6.82</v>
      </c>
    </row>
    <row r="128" spans="1:6" ht="13.5" x14ac:dyDescent="0.25">
      <c r="A128" s="86" t="s">
        <v>601</v>
      </c>
      <c r="B128" s="86" t="s">
        <v>602</v>
      </c>
      <c r="E128" s="86" t="s">
        <v>513</v>
      </c>
    </row>
    <row r="129" spans="1:6" ht="13.5" x14ac:dyDescent="0.25">
      <c r="A129" s="86" t="s">
        <v>601</v>
      </c>
      <c r="B129" s="86"/>
      <c r="C129" s="86" t="s">
        <v>265</v>
      </c>
      <c r="D129" s="86" t="s">
        <v>603</v>
      </c>
      <c r="E129" s="86" t="s">
        <v>266</v>
      </c>
      <c r="F129" s="144">
        <v>13.97</v>
      </c>
    </row>
    <row r="130" spans="1:6" ht="13.5" x14ac:dyDescent="0.25">
      <c r="A130" s="86" t="s">
        <v>601</v>
      </c>
      <c r="B130" s="86"/>
      <c r="C130" s="86" t="s">
        <v>267</v>
      </c>
      <c r="D130" s="86" t="s">
        <v>603</v>
      </c>
      <c r="E130" s="86" t="s">
        <v>268</v>
      </c>
      <c r="F130" s="144">
        <v>30.37</v>
      </c>
    </row>
    <row r="131" spans="1:6" ht="13.5" x14ac:dyDescent="0.25">
      <c r="A131" s="86" t="s">
        <v>601</v>
      </c>
      <c r="B131" s="86"/>
      <c r="C131" s="86" t="s">
        <v>269</v>
      </c>
      <c r="D131" s="86" t="s">
        <v>529</v>
      </c>
      <c r="E131" s="86" t="s">
        <v>270</v>
      </c>
      <c r="F131" s="144">
        <v>14.98</v>
      </c>
    </row>
    <row r="132" spans="1:6" ht="13.5" x14ac:dyDescent="0.25">
      <c r="A132" s="86" t="s">
        <v>601</v>
      </c>
      <c r="B132" s="86"/>
      <c r="C132" s="86" t="s">
        <v>271</v>
      </c>
      <c r="D132" s="86" t="s">
        <v>529</v>
      </c>
      <c r="E132" s="86" t="s">
        <v>272</v>
      </c>
      <c r="F132" s="144">
        <v>19.39</v>
      </c>
    </row>
    <row r="133" spans="1:6" ht="13.5" x14ac:dyDescent="0.25">
      <c r="A133" s="86" t="s">
        <v>601</v>
      </c>
      <c r="B133" s="86"/>
      <c r="C133" s="86" t="s">
        <v>273</v>
      </c>
      <c r="D133" s="86" t="s">
        <v>529</v>
      </c>
      <c r="E133" s="86" t="s">
        <v>274</v>
      </c>
      <c r="F133" s="144">
        <v>30.29</v>
      </c>
    </row>
    <row r="134" spans="1:6" ht="13.5" x14ac:dyDescent="0.25">
      <c r="A134" s="86" t="s">
        <v>601</v>
      </c>
      <c r="B134" s="86"/>
      <c r="C134" s="86" t="s">
        <v>275</v>
      </c>
      <c r="D134" s="86" t="s">
        <v>579</v>
      </c>
      <c r="E134" s="86" t="s">
        <v>276</v>
      </c>
      <c r="F134" s="144">
        <v>13.97</v>
      </c>
    </row>
    <row r="135" spans="1:6" ht="13.5" x14ac:dyDescent="0.25">
      <c r="A135" s="86" t="s">
        <v>601</v>
      </c>
      <c r="B135" s="86"/>
      <c r="C135" s="86" t="s">
        <v>277</v>
      </c>
      <c r="D135" s="86" t="s">
        <v>579</v>
      </c>
      <c r="E135" s="86" t="s">
        <v>278</v>
      </c>
      <c r="F135" s="144">
        <v>25.39</v>
      </c>
    </row>
    <row r="136" spans="1:6" ht="13.5" x14ac:dyDescent="0.25">
      <c r="A136" s="86" t="s">
        <v>601</v>
      </c>
      <c r="B136" s="86"/>
      <c r="C136" s="86" t="s">
        <v>279</v>
      </c>
      <c r="D136" s="86" t="s">
        <v>579</v>
      </c>
      <c r="E136" s="86" t="s">
        <v>278</v>
      </c>
      <c r="F136" s="144">
        <v>16.399999999999999</v>
      </c>
    </row>
    <row r="137" spans="1:6" ht="13.5" x14ac:dyDescent="0.25">
      <c r="A137" s="86" t="s">
        <v>601</v>
      </c>
      <c r="B137" s="86"/>
      <c r="C137" s="86" t="s">
        <v>280</v>
      </c>
      <c r="D137" s="86" t="s">
        <v>604</v>
      </c>
      <c r="E137" s="86" t="s">
        <v>281</v>
      </c>
      <c r="F137" s="144">
        <v>15.81</v>
      </c>
    </row>
    <row r="138" spans="1:6" ht="13.5" x14ac:dyDescent="0.25">
      <c r="A138" s="86" t="s">
        <v>601</v>
      </c>
      <c r="B138" s="86"/>
      <c r="C138" s="86" t="s">
        <v>282</v>
      </c>
      <c r="D138" s="86" t="s">
        <v>604</v>
      </c>
      <c r="E138" s="86" t="s">
        <v>283</v>
      </c>
      <c r="F138" s="144">
        <v>19.75</v>
      </c>
    </row>
    <row r="139" spans="1:6" ht="13.5" x14ac:dyDescent="0.25">
      <c r="A139" s="86" t="s">
        <v>601</v>
      </c>
      <c r="B139" s="86"/>
      <c r="C139" s="86" t="s">
        <v>284</v>
      </c>
      <c r="D139" s="86" t="s">
        <v>604</v>
      </c>
      <c r="E139" s="86" t="s">
        <v>285</v>
      </c>
      <c r="F139" s="144">
        <v>13.83</v>
      </c>
    </row>
    <row r="140" spans="1:6" ht="13.5" x14ac:dyDescent="0.25">
      <c r="A140" s="86" t="s">
        <v>601</v>
      </c>
      <c r="B140" s="86"/>
      <c r="C140" s="86" t="s">
        <v>286</v>
      </c>
      <c r="D140" s="86" t="s">
        <v>605</v>
      </c>
      <c r="E140" s="86" t="s">
        <v>287</v>
      </c>
      <c r="F140" s="144">
        <v>13.97</v>
      </c>
    </row>
    <row r="141" spans="1:6" ht="13.5" x14ac:dyDescent="0.25">
      <c r="A141" s="86" t="s">
        <v>601</v>
      </c>
      <c r="B141" s="86"/>
      <c r="C141" s="86" t="s">
        <v>288</v>
      </c>
      <c r="D141" s="86" t="s">
        <v>605</v>
      </c>
      <c r="E141" s="86" t="s">
        <v>289</v>
      </c>
      <c r="F141" s="144">
        <v>13.8</v>
      </c>
    </row>
    <row r="142" spans="1:6" ht="13.5" x14ac:dyDescent="0.25">
      <c r="A142" s="86" t="s">
        <v>601</v>
      </c>
      <c r="B142" s="86"/>
      <c r="C142" s="86" t="s">
        <v>290</v>
      </c>
      <c r="D142" s="86" t="s">
        <v>605</v>
      </c>
      <c r="E142" s="86" t="s">
        <v>291</v>
      </c>
      <c r="F142" s="144">
        <v>13.8</v>
      </c>
    </row>
    <row r="143" spans="1:6" ht="13.5" x14ac:dyDescent="0.25">
      <c r="A143" s="86" t="s">
        <v>601</v>
      </c>
      <c r="B143" s="86"/>
      <c r="C143" s="86" t="s">
        <v>292</v>
      </c>
      <c r="D143" s="86" t="s">
        <v>606</v>
      </c>
      <c r="E143" s="86" t="s">
        <v>293</v>
      </c>
      <c r="F143" s="144">
        <v>13.8</v>
      </c>
    </row>
    <row r="144" spans="1:6" ht="13.5" x14ac:dyDescent="0.25">
      <c r="A144" s="86" t="s">
        <v>601</v>
      </c>
      <c r="B144" s="86"/>
      <c r="C144" s="86" t="s">
        <v>294</v>
      </c>
      <c r="D144" s="86" t="s">
        <v>606</v>
      </c>
      <c r="E144" s="86" t="s">
        <v>295</v>
      </c>
      <c r="F144" s="144">
        <v>13.97</v>
      </c>
    </row>
    <row r="145" spans="1:6" ht="13.5" x14ac:dyDescent="0.25">
      <c r="A145" s="86" t="s">
        <v>601</v>
      </c>
      <c r="B145" s="86"/>
      <c r="C145" s="86" t="s">
        <v>296</v>
      </c>
      <c r="D145" s="86" t="s">
        <v>606</v>
      </c>
      <c r="E145" s="86" t="s">
        <v>297</v>
      </c>
      <c r="F145" s="144">
        <v>13.85</v>
      </c>
    </row>
    <row r="146" spans="1:6" ht="13.5" x14ac:dyDescent="0.25">
      <c r="A146" s="86" t="s">
        <v>601</v>
      </c>
      <c r="B146" s="86"/>
      <c r="C146" s="86" t="s">
        <v>298</v>
      </c>
      <c r="D146" s="86" t="s">
        <v>607</v>
      </c>
      <c r="E146" s="86" t="s">
        <v>299</v>
      </c>
      <c r="F146" s="144">
        <v>13.86</v>
      </c>
    </row>
    <row r="147" spans="1:6" ht="13.5" x14ac:dyDescent="0.25">
      <c r="A147" s="86" t="s">
        <v>601</v>
      </c>
      <c r="B147" s="86"/>
      <c r="C147" s="86" t="s">
        <v>300</v>
      </c>
      <c r="D147" s="86" t="s">
        <v>607</v>
      </c>
      <c r="E147" s="86" t="s">
        <v>301</v>
      </c>
      <c r="F147" s="144">
        <v>14.06</v>
      </c>
    </row>
    <row r="148" spans="1:6" ht="13.5" x14ac:dyDescent="0.25">
      <c r="A148" s="86" t="s">
        <v>601</v>
      </c>
      <c r="B148" s="86"/>
      <c r="C148" s="86" t="s">
        <v>302</v>
      </c>
      <c r="D148" s="86" t="s">
        <v>607</v>
      </c>
      <c r="E148" s="86" t="s">
        <v>303</v>
      </c>
      <c r="F148" s="144">
        <v>14.48</v>
      </c>
    </row>
    <row r="149" spans="1:6" ht="13.5" x14ac:dyDescent="0.25">
      <c r="A149" s="86" t="s">
        <v>601</v>
      </c>
      <c r="B149" s="86"/>
      <c r="C149" s="86" t="s">
        <v>304</v>
      </c>
      <c r="D149" s="86" t="s">
        <v>556</v>
      </c>
      <c r="E149" s="86" t="s">
        <v>305</v>
      </c>
      <c r="F149" s="144">
        <v>14.08</v>
      </c>
    </row>
    <row r="150" spans="1:6" ht="13.5" x14ac:dyDescent="0.25">
      <c r="A150" s="86" t="s">
        <v>601</v>
      </c>
      <c r="B150" s="86"/>
      <c r="C150" s="86" t="s">
        <v>306</v>
      </c>
      <c r="D150" s="86" t="s">
        <v>556</v>
      </c>
      <c r="E150" s="86" t="s">
        <v>307</v>
      </c>
      <c r="F150" s="144">
        <v>13.8</v>
      </c>
    </row>
    <row r="151" spans="1:6" ht="13.5" x14ac:dyDescent="0.25">
      <c r="A151" s="86" t="s">
        <v>601</v>
      </c>
      <c r="B151" s="86"/>
      <c r="C151" s="86" t="s">
        <v>308</v>
      </c>
      <c r="D151" s="86" t="s">
        <v>556</v>
      </c>
      <c r="E151" s="86" t="s">
        <v>309</v>
      </c>
      <c r="F151" s="144">
        <v>14.72</v>
      </c>
    </row>
    <row r="152" spans="1:6" ht="13.5" x14ac:dyDescent="0.25">
      <c r="A152" s="86" t="s">
        <v>608</v>
      </c>
      <c r="B152" s="86" t="s">
        <v>609</v>
      </c>
      <c r="E152" s="86" t="s">
        <v>513</v>
      </c>
    </row>
    <row r="153" spans="1:6" ht="13.5" x14ac:dyDescent="0.25">
      <c r="A153" s="86" t="s">
        <v>608</v>
      </c>
      <c r="B153" s="86"/>
      <c r="C153" s="86" t="s">
        <v>310</v>
      </c>
      <c r="D153" s="86" t="s">
        <v>603</v>
      </c>
      <c r="E153" s="86" t="s">
        <v>311</v>
      </c>
      <c r="F153" s="144">
        <v>17.53</v>
      </c>
    </row>
    <row r="154" spans="1:6" ht="13.5" x14ac:dyDescent="0.25">
      <c r="A154" s="86" t="s">
        <v>608</v>
      </c>
      <c r="B154" s="86"/>
      <c r="C154" s="86" t="s">
        <v>312</v>
      </c>
      <c r="D154" s="86" t="s">
        <v>610</v>
      </c>
      <c r="E154" s="86" t="s">
        <v>313</v>
      </c>
      <c r="F154" s="144">
        <v>379.5</v>
      </c>
    </row>
    <row r="155" spans="1:6" ht="13.5" x14ac:dyDescent="0.25">
      <c r="A155" s="86" t="s">
        <v>608</v>
      </c>
      <c r="B155" s="86"/>
      <c r="C155" s="86" t="s">
        <v>314</v>
      </c>
      <c r="D155" s="86" t="s">
        <v>611</v>
      </c>
      <c r="E155" s="86" t="s">
        <v>315</v>
      </c>
      <c r="F155" s="144">
        <v>379.5</v>
      </c>
    </row>
    <row r="156" spans="1:6" ht="13.5" x14ac:dyDescent="0.25">
      <c r="A156" s="86" t="s">
        <v>608</v>
      </c>
      <c r="B156" s="86"/>
      <c r="C156" s="86" t="s">
        <v>316</v>
      </c>
      <c r="D156" s="86" t="s">
        <v>612</v>
      </c>
      <c r="E156" s="86" t="s">
        <v>317</v>
      </c>
      <c r="F156" s="144">
        <v>379.5</v>
      </c>
    </row>
    <row r="157" spans="1:6" ht="13.5" x14ac:dyDescent="0.25">
      <c r="A157" s="86" t="s">
        <v>608</v>
      </c>
      <c r="B157" s="86"/>
      <c r="C157" s="86" t="s">
        <v>318</v>
      </c>
      <c r="D157" s="86" t="s">
        <v>613</v>
      </c>
      <c r="E157" s="86" t="s">
        <v>319</v>
      </c>
      <c r="F157" s="144">
        <v>379.5</v>
      </c>
    </row>
    <row r="158" spans="1:6" ht="13.5" x14ac:dyDescent="0.25">
      <c r="A158" s="86" t="s">
        <v>608</v>
      </c>
      <c r="B158" s="86"/>
      <c r="C158" s="86" t="s">
        <v>320</v>
      </c>
      <c r="D158" s="86" t="s">
        <v>614</v>
      </c>
      <c r="E158" s="86" t="s">
        <v>321</v>
      </c>
      <c r="F158" s="144">
        <v>379.5</v>
      </c>
    </row>
    <row r="159" spans="1:6" ht="13.5" x14ac:dyDescent="0.25">
      <c r="A159" s="86" t="s">
        <v>608</v>
      </c>
      <c r="B159" s="86"/>
      <c r="C159" s="86" t="s">
        <v>54</v>
      </c>
      <c r="D159" s="86" t="s">
        <v>615</v>
      </c>
      <c r="E159" s="86" t="s">
        <v>55</v>
      </c>
      <c r="F159" s="144">
        <v>379.5</v>
      </c>
    </row>
    <row r="160" spans="1:6" ht="13.5" x14ac:dyDescent="0.25">
      <c r="A160" s="86" t="s">
        <v>608</v>
      </c>
      <c r="B160" s="86"/>
      <c r="C160" s="86" t="s">
        <v>322</v>
      </c>
      <c r="D160" s="86" t="s">
        <v>616</v>
      </c>
      <c r="E160" s="86" t="s">
        <v>323</v>
      </c>
      <c r="F160" s="144">
        <v>54.62</v>
      </c>
    </row>
    <row r="161" spans="1:6" ht="13.5" x14ac:dyDescent="0.25">
      <c r="A161" s="86" t="s">
        <v>608</v>
      </c>
      <c r="B161" s="86"/>
      <c r="C161" s="86" t="s">
        <v>324</v>
      </c>
      <c r="D161" s="86" t="s">
        <v>600</v>
      </c>
      <c r="E161" s="86" t="s">
        <v>325</v>
      </c>
      <c r="F161" s="144">
        <v>304.75</v>
      </c>
    </row>
    <row r="162" spans="1:6" ht="13.5" x14ac:dyDescent="0.25">
      <c r="A162" s="86" t="s">
        <v>608</v>
      </c>
      <c r="B162" s="86"/>
      <c r="C162" s="86" t="s">
        <v>326</v>
      </c>
      <c r="D162" s="86" t="s">
        <v>617</v>
      </c>
      <c r="E162" s="86" t="s">
        <v>327</v>
      </c>
      <c r="F162" s="144">
        <v>293.25</v>
      </c>
    </row>
    <row r="163" spans="1:6" ht="13.5" x14ac:dyDescent="0.25">
      <c r="A163" s="86" t="s">
        <v>618</v>
      </c>
      <c r="B163" s="86" t="s">
        <v>619</v>
      </c>
      <c r="E163" s="86" t="s">
        <v>513</v>
      </c>
    </row>
    <row r="164" spans="1:6" ht="13.5" x14ac:dyDescent="0.25">
      <c r="A164" s="86" t="s">
        <v>618</v>
      </c>
      <c r="B164" s="86"/>
      <c r="C164" s="86" t="s">
        <v>328</v>
      </c>
      <c r="D164" s="86" t="s">
        <v>527</v>
      </c>
      <c r="E164" s="86" t="s">
        <v>329</v>
      </c>
      <c r="F164" s="144">
        <v>4.83</v>
      </c>
    </row>
    <row r="165" spans="1:6" ht="13.5" x14ac:dyDescent="0.25">
      <c r="A165" s="86" t="s">
        <v>618</v>
      </c>
      <c r="B165" s="86"/>
      <c r="C165" s="86" t="s">
        <v>330</v>
      </c>
      <c r="D165" s="86" t="s">
        <v>620</v>
      </c>
      <c r="E165" s="86" t="s">
        <v>331</v>
      </c>
      <c r="F165" s="144">
        <v>6.79</v>
      </c>
    </row>
    <row r="166" spans="1:6" ht="13.5" x14ac:dyDescent="0.25">
      <c r="A166" s="86" t="s">
        <v>618</v>
      </c>
      <c r="B166" s="86"/>
      <c r="C166" s="86" t="s">
        <v>332</v>
      </c>
      <c r="D166" s="86" t="s">
        <v>621</v>
      </c>
      <c r="E166" s="86" t="s">
        <v>331</v>
      </c>
      <c r="F166" s="144">
        <v>7.94</v>
      </c>
    </row>
    <row r="167" spans="1:6" ht="13.5" x14ac:dyDescent="0.25">
      <c r="A167" s="86" t="s">
        <v>618</v>
      </c>
      <c r="B167" s="86"/>
      <c r="C167" s="86" t="s">
        <v>333</v>
      </c>
      <c r="D167" s="86" t="s">
        <v>622</v>
      </c>
      <c r="E167" s="86" t="s">
        <v>334</v>
      </c>
      <c r="F167" s="144">
        <v>3.58</v>
      </c>
    </row>
    <row r="168" spans="1:6" ht="13.5" x14ac:dyDescent="0.25">
      <c r="A168" s="86" t="s">
        <v>618</v>
      </c>
      <c r="B168" s="86"/>
      <c r="C168" s="86" t="s">
        <v>335</v>
      </c>
      <c r="D168" s="86" t="s">
        <v>623</v>
      </c>
      <c r="E168" s="86" t="s">
        <v>336</v>
      </c>
      <c r="F168" s="144">
        <v>7.98</v>
      </c>
    </row>
    <row r="169" spans="1:6" ht="13.5" x14ac:dyDescent="0.25">
      <c r="A169" s="86" t="s">
        <v>618</v>
      </c>
      <c r="B169" s="86"/>
      <c r="C169" s="86" t="s">
        <v>335</v>
      </c>
      <c r="D169" s="86" t="s">
        <v>623</v>
      </c>
      <c r="E169" s="86" t="s">
        <v>336</v>
      </c>
      <c r="F169" s="144">
        <v>2.86</v>
      </c>
    </row>
    <row r="170" spans="1:6" ht="13.5" x14ac:dyDescent="0.25">
      <c r="A170" s="86" t="s">
        <v>618</v>
      </c>
      <c r="B170" s="86"/>
      <c r="C170" s="86" t="s">
        <v>337</v>
      </c>
      <c r="D170" s="86" t="s">
        <v>624</v>
      </c>
      <c r="E170" s="86" t="s">
        <v>329</v>
      </c>
      <c r="F170" s="144">
        <v>9.1300000000000008</v>
      </c>
    </row>
    <row r="171" spans="1:6" ht="13.5" x14ac:dyDescent="0.25">
      <c r="A171" s="86" t="s">
        <v>618</v>
      </c>
      <c r="B171" s="86"/>
      <c r="C171" s="86" t="s">
        <v>338</v>
      </c>
      <c r="D171" s="86" t="s">
        <v>624</v>
      </c>
      <c r="E171" s="86" t="s">
        <v>339</v>
      </c>
      <c r="F171" s="144">
        <v>6.15</v>
      </c>
    </row>
    <row r="172" spans="1:6" ht="13.5" x14ac:dyDescent="0.25">
      <c r="A172" s="86" t="s">
        <v>618</v>
      </c>
      <c r="B172" s="86"/>
      <c r="C172" s="86" t="s">
        <v>340</v>
      </c>
      <c r="D172" s="86" t="s">
        <v>598</v>
      </c>
      <c r="E172" s="86" t="s">
        <v>339</v>
      </c>
      <c r="F172" s="144">
        <v>2.2200000000000002</v>
      </c>
    </row>
    <row r="173" spans="1:6" ht="13.5" x14ac:dyDescent="0.25">
      <c r="A173" s="86" t="s">
        <v>618</v>
      </c>
      <c r="B173" s="86"/>
      <c r="C173" s="86" t="s">
        <v>340</v>
      </c>
      <c r="D173" s="86" t="s">
        <v>598</v>
      </c>
      <c r="E173" s="86" t="s">
        <v>339</v>
      </c>
      <c r="F173" s="144">
        <v>2.15</v>
      </c>
    </row>
    <row r="174" spans="1:6" ht="13.5" x14ac:dyDescent="0.25">
      <c r="A174" s="86" t="s">
        <v>618</v>
      </c>
      <c r="B174" s="86"/>
      <c r="C174" s="86" t="s">
        <v>341</v>
      </c>
      <c r="D174" s="86" t="s">
        <v>625</v>
      </c>
      <c r="E174" s="86" t="s">
        <v>342</v>
      </c>
      <c r="F174" s="144">
        <v>3.32</v>
      </c>
    </row>
    <row r="175" spans="1:6" ht="13.5" x14ac:dyDescent="0.25">
      <c r="A175" s="86" t="s">
        <v>618</v>
      </c>
      <c r="B175" s="86"/>
      <c r="C175" s="86" t="s">
        <v>343</v>
      </c>
      <c r="D175" s="86" t="s">
        <v>520</v>
      </c>
      <c r="E175" s="86" t="s">
        <v>331</v>
      </c>
      <c r="F175" s="144">
        <v>3.54</v>
      </c>
    </row>
    <row r="176" spans="1:6" ht="13.5" x14ac:dyDescent="0.25">
      <c r="A176" s="86" t="s">
        <v>618</v>
      </c>
      <c r="B176" s="86"/>
      <c r="C176" s="86" t="s">
        <v>344</v>
      </c>
      <c r="D176" s="86" t="s">
        <v>626</v>
      </c>
      <c r="E176" s="86" t="s">
        <v>345</v>
      </c>
      <c r="F176" s="144">
        <v>3.32</v>
      </c>
    </row>
    <row r="177" spans="1:6" ht="13.5" x14ac:dyDescent="0.25">
      <c r="A177" s="86" t="s">
        <v>618</v>
      </c>
      <c r="B177" s="86"/>
      <c r="C177" s="86" t="s">
        <v>344</v>
      </c>
      <c r="D177" s="86" t="s">
        <v>626</v>
      </c>
      <c r="E177" s="86" t="s">
        <v>345</v>
      </c>
      <c r="F177" s="144">
        <v>4.18</v>
      </c>
    </row>
    <row r="178" spans="1:6" ht="13.5" x14ac:dyDescent="0.25">
      <c r="A178" s="86" t="s">
        <v>618</v>
      </c>
      <c r="B178" s="86"/>
      <c r="C178" s="86" t="s">
        <v>346</v>
      </c>
      <c r="D178" s="86" t="s">
        <v>543</v>
      </c>
      <c r="E178" s="86" t="s">
        <v>347</v>
      </c>
      <c r="F178" s="144">
        <v>3.54</v>
      </c>
    </row>
    <row r="179" spans="1:6" ht="13.5" x14ac:dyDescent="0.25">
      <c r="A179" s="86" t="s">
        <v>618</v>
      </c>
      <c r="B179" s="86"/>
      <c r="C179" s="86" t="s">
        <v>346</v>
      </c>
      <c r="D179" s="86" t="s">
        <v>543</v>
      </c>
      <c r="E179" s="86" t="s">
        <v>347</v>
      </c>
      <c r="F179" s="144">
        <v>5.64</v>
      </c>
    </row>
    <row r="180" spans="1:6" ht="13.5" x14ac:dyDescent="0.25">
      <c r="A180" s="86" t="s">
        <v>627</v>
      </c>
      <c r="B180" s="86" t="s">
        <v>628</v>
      </c>
      <c r="E180" s="86" t="s">
        <v>513</v>
      </c>
    </row>
    <row r="181" spans="1:6" ht="13.5" x14ac:dyDescent="0.25">
      <c r="A181" s="86" t="s">
        <v>627</v>
      </c>
      <c r="B181" s="86"/>
      <c r="C181" s="86" t="s">
        <v>348</v>
      </c>
      <c r="D181" s="86" t="s">
        <v>603</v>
      </c>
      <c r="E181" s="86" t="s">
        <v>349</v>
      </c>
      <c r="F181" s="144">
        <v>52.74</v>
      </c>
    </row>
    <row r="182" spans="1:6" ht="13.5" x14ac:dyDescent="0.25">
      <c r="A182" s="86" t="s">
        <v>627</v>
      </c>
      <c r="B182" s="86"/>
      <c r="C182" s="86" t="s">
        <v>350</v>
      </c>
      <c r="D182" s="86" t="s">
        <v>532</v>
      </c>
      <c r="E182" s="86" t="s">
        <v>351</v>
      </c>
      <c r="F182" s="144">
        <v>52.74</v>
      </c>
    </row>
    <row r="183" spans="1:6" ht="13.5" x14ac:dyDescent="0.25">
      <c r="A183" s="86" t="s">
        <v>627</v>
      </c>
      <c r="B183" s="86"/>
      <c r="C183" s="86" t="s">
        <v>352</v>
      </c>
      <c r="D183" s="86" t="s">
        <v>629</v>
      </c>
      <c r="E183" s="86" t="s">
        <v>353</v>
      </c>
      <c r="F183" s="144">
        <v>52.74</v>
      </c>
    </row>
    <row r="184" spans="1:6" ht="13.5" x14ac:dyDescent="0.25">
      <c r="A184" s="86" t="s">
        <v>627</v>
      </c>
      <c r="B184" s="86"/>
      <c r="C184" s="86" t="s">
        <v>354</v>
      </c>
      <c r="D184" s="86" t="s">
        <v>604</v>
      </c>
      <c r="E184" s="86" t="s">
        <v>355</v>
      </c>
      <c r="F184" s="144">
        <v>52.74</v>
      </c>
    </row>
    <row r="185" spans="1:6" ht="13.5" x14ac:dyDescent="0.25">
      <c r="A185" s="86" t="s">
        <v>627</v>
      </c>
      <c r="B185" s="86"/>
      <c r="C185" s="86" t="s">
        <v>356</v>
      </c>
      <c r="D185" s="86" t="s">
        <v>614</v>
      </c>
      <c r="E185" s="86" t="s">
        <v>357</v>
      </c>
      <c r="F185" s="144">
        <v>52.74</v>
      </c>
    </row>
    <row r="186" spans="1:6" ht="13.5" x14ac:dyDescent="0.25">
      <c r="A186" s="86" t="s">
        <v>627</v>
      </c>
      <c r="B186" s="86"/>
      <c r="C186" s="86" t="s">
        <v>358</v>
      </c>
      <c r="D186" s="86" t="s">
        <v>569</v>
      </c>
      <c r="E186" s="86" t="s">
        <v>359</v>
      </c>
      <c r="F186" s="144">
        <v>52.74</v>
      </c>
    </row>
    <row r="187" spans="1:6" ht="13.5" x14ac:dyDescent="0.25">
      <c r="A187" s="86" t="s">
        <v>627</v>
      </c>
      <c r="B187" s="86"/>
      <c r="C187" s="86" t="s">
        <v>360</v>
      </c>
      <c r="D187" s="86" t="s">
        <v>630</v>
      </c>
      <c r="E187" s="86" t="s">
        <v>361</v>
      </c>
      <c r="F187" s="144">
        <v>25</v>
      </c>
    </row>
    <row r="188" spans="1:6" ht="13.5" x14ac:dyDescent="0.25">
      <c r="A188" s="86" t="s">
        <v>627</v>
      </c>
      <c r="B188" s="86"/>
      <c r="C188" s="86" t="s">
        <v>362</v>
      </c>
      <c r="D188" s="86" t="s">
        <v>631</v>
      </c>
      <c r="E188" s="86" t="s">
        <v>363</v>
      </c>
      <c r="F188" s="144">
        <v>52.74</v>
      </c>
    </row>
    <row r="189" spans="1:6" ht="13.5" x14ac:dyDescent="0.25">
      <c r="A189" s="86" t="s">
        <v>627</v>
      </c>
      <c r="B189" s="86"/>
      <c r="C189" s="86" t="s">
        <v>364</v>
      </c>
      <c r="D189" s="86" t="s">
        <v>617</v>
      </c>
      <c r="E189" s="86" t="s">
        <v>365</v>
      </c>
      <c r="F189" s="144">
        <v>52.74</v>
      </c>
    </row>
    <row r="190" spans="1:6" ht="13.5" x14ac:dyDescent="0.25">
      <c r="A190" s="86" t="s">
        <v>632</v>
      </c>
      <c r="B190" s="86" t="s">
        <v>633</v>
      </c>
      <c r="E190" s="86" t="s">
        <v>513</v>
      </c>
    </row>
    <row r="191" spans="1:6" ht="13.5" x14ac:dyDescent="0.25">
      <c r="A191" s="86" t="s">
        <v>632</v>
      </c>
      <c r="B191" s="86"/>
      <c r="C191" s="86" t="s">
        <v>366</v>
      </c>
      <c r="D191" s="86" t="s">
        <v>547</v>
      </c>
      <c r="E191" s="86" t="s">
        <v>367</v>
      </c>
      <c r="F191" s="144">
        <v>43.75</v>
      </c>
    </row>
    <row r="192" spans="1:6" ht="13.5" x14ac:dyDescent="0.25">
      <c r="A192" s="86" t="s">
        <v>632</v>
      </c>
      <c r="B192" s="86"/>
      <c r="C192" s="86" t="s">
        <v>368</v>
      </c>
      <c r="D192" s="86" t="s">
        <v>634</v>
      </c>
      <c r="E192" s="86" t="s">
        <v>369</v>
      </c>
      <c r="F192" s="144">
        <v>80</v>
      </c>
    </row>
    <row r="193" spans="1:6" ht="13.5" x14ac:dyDescent="0.25">
      <c r="A193" s="86" t="s">
        <v>632</v>
      </c>
      <c r="B193" s="86"/>
      <c r="C193" s="86" t="s">
        <v>370</v>
      </c>
      <c r="D193" s="86" t="s">
        <v>594</v>
      </c>
      <c r="E193" s="86" t="s">
        <v>371</v>
      </c>
      <c r="F193" s="144">
        <v>236.6</v>
      </c>
    </row>
    <row r="194" spans="1:6" ht="13.5" x14ac:dyDescent="0.25">
      <c r="A194" s="86" t="s">
        <v>632</v>
      </c>
      <c r="B194" s="86"/>
      <c r="C194" s="86" t="s">
        <v>372</v>
      </c>
      <c r="D194" s="86" t="s">
        <v>635</v>
      </c>
      <c r="E194" s="86" t="s">
        <v>373</v>
      </c>
      <c r="F194" s="144">
        <v>20.54</v>
      </c>
    </row>
    <row r="195" spans="1:6" ht="13.5" x14ac:dyDescent="0.25">
      <c r="A195" s="86" t="s">
        <v>632</v>
      </c>
      <c r="B195" s="86"/>
      <c r="C195" s="86" t="s">
        <v>374</v>
      </c>
      <c r="D195" s="86" t="s">
        <v>635</v>
      </c>
      <c r="E195" s="86" t="s">
        <v>375</v>
      </c>
      <c r="F195" s="144">
        <v>22.8</v>
      </c>
    </row>
    <row r="196" spans="1:6" ht="13.5" x14ac:dyDescent="0.25">
      <c r="A196" s="86" t="s">
        <v>632</v>
      </c>
      <c r="B196" s="86"/>
      <c r="C196" s="86" t="s">
        <v>376</v>
      </c>
      <c r="D196" s="86" t="s">
        <v>625</v>
      </c>
      <c r="E196" s="86" t="s">
        <v>377</v>
      </c>
      <c r="F196" s="144">
        <v>35.81</v>
      </c>
    </row>
    <row r="197" spans="1:6" ht="13.5" x14ac:dyDescent="0.25">
      <c r="A197" s="86" t="s">
        <v>632</v>
      </c>
      <c r="B197" s="86"/>
      <c r="C197" s="86" t="s">
        <v>376</v>
      </c>
      <c r="D197" s="86" t="s">
        <v>625</v>
      </c>
      <c r="E197" s="86" t="s">
        <v>377</v>
      </c>
      <c r="F197" s="144">
        <v>15</v>
      </c>
    </row>
    <row r="198" spans="1:6" ht="13.5" x14ac:dyDescent="0.25">
      <c r="A198" s="86" t="s">
        <v>632</v>
      </c>
      <c r="B198" s="86"/>
      <c r="C198" s="86" t="s">
        <v>378</v>
      </c>
      <c r="D198" s="86" t="s">
        <v>625</v>
      </c>
      <c r="E198" s="86" t="s">
        <v>379</v>
      </c>
      <c r="F198" s="144">
        <v>8.0399999999999991</v>
      </c>
    </row>
    <row r="199" spans="1:6" ht="13.5" x14ac:dyDescent="0.25">
      <c r="A199" s="86" t="s">
        <v>632</v>
      </c>
      <c r="B199" s="86"/>
      <c r="C199" s="86" t="s">
        <v>380</v>
      </c>
      <c r="D199" s="86" t="s">
        <v>625</v>
      </c>
      <c r="E199" s="86" t="s">
        <v>381</v>
      </c>
      <c r="F199" s="144">
        <v>4.26</v>
      </c>
    </row>
    <row r="200" spans="1:6" ht="13.5" x14ac:dyDescent="0.25">
      <c r="A200" s="86" t="s">
        <v>632</v>
      </c>
      <c r="B200" s="86"/>
      <c r="C200" s="86" t="s">
        <v>382</v>
      </c>
      <c r="D200" s="86" t="s">
        <v>625</v>
      </c>
      <c r="E200" s="86" t="s">
        <v>383</v>
      </c>
      <c r="F200" s="144">
        <v>1.42</v>
      </c>
    </row>
    <row r="201" spans="1:6" ht="13.5" x14ac:dyDescent="0.25">
      <c r="A201" s="86" t="s">
        <v>632</v>
      </c>
      <c r="B201" s="86"/>
      <c r="C201" s="86" t="s">
        <v>382</v>
      </c>
      <c r="D201" s="86" t="s">
        <v>625</v>
      </c>
      <c r="E201" s="86" t="s">
        <v>383</v>
      </c>
      <c r="F201" s="144">
        <v>15</v>
      </c>
    </row>
    <row r="202" spans="1:6" ht="13.5" x14ac:dyDescent="0.25">
      <c r="A202" s="86" t="s">
        <v>632</v>
      </c>
      <c r="B202" s="86"/>
      <c r="C202" s="86" t="s">
        <v>384</v>
      </c>
      <c r="D202" s="86" t="s">
        <v>625</v>
      </c>
      <c r="E202" s="86" t="s">
        <v>385</v>
      </c>
      <c r="F202" s="144">
        <v>14</v>
      </c>
    </row>
    <row r="203" spans="1:6" ht="13.5" x14ac:dyDescent="0.25">
      <c r="A203" s="86" t="s">
        <v>632</v>
      </c>
      <c r="B203" s="86"/>
      <c r="C203" s="86" t="s">
        <v>386</v>
      </c>
      <c r="D203" s="86" t="s">
        <v>625</v>
      </c>
      <c r="E203" s="86" t="s">
        <v>387</v>
      </c>
      <c r="F203" s="144">
        <v>6.6</v>
      </c>
    </row>
    <row r="204" spans="1:6" ht="13.5" x14ac:dyDescent="0.25">
      <c r="A204" s="86" t="s">
        <v>632</v>
      </c>
      <c r="B204" s="86"/>
      <c r="C204" s="86" t="s">
        <v>388</v>
      </c>
      <c r="D204" s="86" t="s">
        <v>540</v>
      </c>
      <c r="E204" s="86" t="s">
        <v>389</v>
      </c>
      <c r="F204" s="144">
        <v>43.4</v>
      </c>
    </row>
    <row r="205" spans="1:6" ht="13.5" x14ac:dyDescent="0.25">
      <c r="A205" s="86" t="s">
        <v>632</v>
      </c>
      <c r="B205" s="86"/>
      <c r="C205" s="86" t="s">
        <v>390</v>
      </c>
      <c r="D205" s="86" t="s">
        <v>636</v>
      </c>
      <c r="E205" s="86" t="s">
        <v>391</v>
      </c>
      <c r="F205" s="144">
        <v>62.5</v>
      </c>
    </row>
    <row r="206" spans="1:6" ht="13.5" x14ac:dyDescent="0.25">
      <c r="A206" s="86" t="s">
        <v>632</v>
      </c>
      <c r="B206" s="86"/>
      <c r="C206" s="86" t="s">
        <v>392</v>
      </c>
      <c r="D206" s="86" t="s">
        <v>581</v>
      </c>
      <c r="E206" s="86" t="s">
        <v>393</v>
      </c>
      <c r="F206" s="144">
        <v>75.900000000000006</v>
      </c>
    </row>
    <row r="207" spans="1:6" ht="13.5" x14ac:dyDescent="0.25">
      <c r="A207" s="86" t="s">
        <v>632</v>
      </c>
      <c r="B207" s="86"/>
      <c r="C207" s="86" t="s">
        <v>394</v>
      </c>
      <c r="D207" s="86" t="s">
        <v>554</v>
      </c>
      <c r="E207" s="86" t="s">
        <v>395</v>
      </c>
      <c r="F207" s="144">
        <v>15</v>
      </c>
    </row>
    <row r="208" spans="1:6" ht="13.5" x14ac:dyDescent="0.25">
      <c r="A208" s="86" t="s">
        <v>632</v>
      </c>
      <c r="B208" s="86"/>
      <c r="C208" s="86" t="s">
        <v>396</v>
      </c>
      <c r="D208" s="86" t="s">
        <v>554</v>
      </c>
      <c r="E208" s="86" t="s">
        <v>397</v>
      </c>
      <c r="F208" s="144">
        <v>16.8</v>
      </c>
    </row>
    <row r="209" spans="1:6" ht="13.5" x14ac:dyDescent="0.25">
      <c r="A209" s="86" t="s">
        <v>632</v>
      </c>
      <c r="B209" s="86"/>
      <c r="C209" s="86" t="s">
        <v>398</v>
      </c>
      <c r="D209" s="86" t="s">
        <v>637</v>
      </c>
      <c r="E209" s="86" t="s">
        <v>399</v>
      </c>
      <c r="F209" s="144">
        <v>15.74</v>
      </c>
    </row>
    <row r="210" spans="1:6" ht="13.5" x14ac:dyDescent="0.25">
      <c r="A210" s="86" t="s">
        <v>638</v>
      </c>
      <c r="B210" s="86" t="s">
        <v>639</v>
      </c>
      <c r="E210" s="86" t="s">
        <v>513</v>
      </c>
    </row>
    <row r="211" spans="1:6" ht="13.5" x14ac:dyDescent="0.25">
      <c r="A211" s="86" t="s">
        <v>638</v>
      </c>
      <c r="B211" s="86"/>
      <c r="C211" s="86" t="s">
        <v>400</v>
      </c>
      <c r="D211" s="86" t="s">
        <v>640</v>
      </c>
      <c r="E211" s="86" t="s">
        <v>401</v>
      </c>
      <c r="F211" s="144">
        <v>7.16</v>
      </c>
    </row>
    <row r="212" spans="1:6" ht="13.5" x14ac:dyDescent="0.25">
      <c r="A212" s="86" t="s">
        <v>638</v>
      </c>
      <c r="B212" s="86"/>
      <c r="C212" s="86" t="s">
        <v>400</v>
      </c>
      <c r="D212" s="86" t="s">
        <v>640</v>
      </c>
      <c r="E212" s="86" t="s">
        <v>401</v>
      </c>
      <c r="F212" s="144">
        <v>0.6</v>
      </c>
    </row>
    <row r="213" spans="1:6" ht="13.5" x14ac:dyDescent="0.25">
      <c r="A213" s="86" t="s">
        <v>638</v>
      </c>
      <c r="B213" s="86"/>
      <c r="C213" s="86" t="s">
        <v>402</v>
      </c>
      <c r="D213" s="86" t="s">
        <v>640</v>
      </c>
      <c r="E213" s="86" t="s">
        <v>403</v>
      </c>
      <c r="F213" s="144">
        <v>40</v>
      </c>
    </row>
    <row r="214" spans="1:6" ht="13.5" x14ac:dyDescent="0.25">
      <c r="A214" s="86" t="s">
        <v>641</v>
      </c>
      <c r="B214" s="86" t="s">
        <v>642</v>
      </c>
      <c r="E214" s="86" t="s">
        <v>513</v>
      </c>
    </row>
    <row r="215" spans="1:6" ht="13.5" x14ac:dyDescent="0.25">
      <c r="A215" s="86" t="s">
        <v>641</v>
      </c>
      <c r="B215" s="86"/>
      <c r="C215" s="86" t="s">
        <v>404</v>
      </c>
      <c r="D215" s="86" t="s">
        <v>525</v>
      </c>
      <c r="E215" s="86" t="s">
        <v>405</v>
      </c>
      <c r="F215" s="144">
        <v>198</v>
      </c>
    </row>
    <row r="216" spans="1:6" ht="13.5" x14ac:dyDescent="0.25">
      <c r="A216" s="86" t="s">
        <v>641</v>
      </c>
      <c r="B216" s="86"/>
      <c r="C216" s="86" t="s">
        <v>406</v>
      </c>
      <c r="D216" s="86" t="s">
        <v>548</v>
      </c>
      <c r="E216" s="86" t="s">
        <v>407</v>
      </c>
      <c r="F216" s="144">
        <v>34.82</v>
      </c>
    </row>
    <row r="217" spans="1:6" ht="13.5" x14ac:dyDescent="0.25">
      <c r="A217" s="86" t="s">
        <v>641</v>
      </c>
      <c r="B217" s="86"/>
      <c r="C217" s="86" t="s">
        <v>408</v>
      </c>
      <c r="D217" s="86" t="s">
        <v>643</v>
      </c>
      <c r="E217" s="86" t="s">
        <v>409</v>
      </c>
      <c r="F217" s="144">
        <v>147.33000000000001</v>
      </c>
    </row>
    <row r="218" spans="1:6" ht="13.5" x14ac:dyDescent="0.25">
      <c r="A218" s="86" t="s">
        <v>641</v>
      </c>
      <c r="B218" s="86"/>
      <c r="C218" s="86" t="s">
        <v>410</v>
      </c>
      <c r="D218" s="86" t="s">
        <v>644</v>
      </c>
      <c r="E218" s="86" t="s">
        <v>411</v>
      </c>
      <c r="F218" s="144">
        <v>7.2</v>
      </c>
    </row>
    <row r="219" spans="1:6" ht="13.5" x14ac:dyDescent="0.25">
      <c r="A219" s="86" t="s">
        <v>641</v>
      </c>
      <c r="B219" s="86"/>
      <c r="C219" s="86" t="s">
        <v>412</v>
      </c>
      <c r="D219" s="86" t="s">
        <v>620</v>
      </c>
      <c r="E219" s="86" t="s">
        <v>413</v>
      </c>
      <c r="F219" s="144">
        <v>152.68</v>
      </c>
    </row>
    <row r="220" spans="1:6" ht="13.5" x14ac:dyDescent="0.25">
      <c r="A220" s="86" t="s">
        <v>641</v>
      </c>
      <c r="B220" s="86"/>
      <c r="C220" s="86" t="s">
        <v>414</v>
      </c>
      <c r="D220" s="86" t="s">
        <v>645</v>
      </c>
      <c r="E220" s="86" t="s">
        <v>415</v>
      </c>
      <c r="F220" s="144">
        <v>2.75</v>
      </c>
    </row>
    <row r="221" spans="1:6" ht="13.5" x14ac:dyDescent="0.25">
      <c r="A221" s="86" t="s">
        <v>641</v>
      </c>
      <c r="B221" s="86"/>
      <c r="C221" s="86" t="s">
        <v>416</v>
      </c>
      <c r="D221" s="86" t="s">
        <v>528</v>
      </c>
      <c r="E221" s="86" t="s">
        <v>417</v>
      </c>
      <c r="F221" s="144">
        <v>164.07</v>
      </c>
    </row>
    <row r="222" spans="1:6" ht="13.5" x14ac:dyDescent="0.25">
      <c r="A222" s="86" t="s">
        <v>641</v>
      </c>
      <c r="B222" s="86"/>
      <c r="C222" s="86" t="s">
        <v>418</v>
      </c>
      <c r="D222" s="86" t="s">
        <v>528</v>
      </c>
      <c r="E222" s="86" t="s">
        <v>419</v>
      </c>
      <c r="F222" s="144">
        <v>38.74</v>
      </c>
    </row>
    <row r="223" spans="1:6" ht="13.5" x14ac:dyDescent="0.25">
      <c r="A223" s="86" t="s">
        <v>641</v>
      </c>
      <c r="B223" s="86"/>
      <c r="C223" s="86" t="s">
        <v>418</v>
      </c>
      <c r="D223" s="86" t="s">
        <v>528</v>
      </c>
      <c r="E223" s="86" t="s">
        <v>419</v>
      </c>
      <c r="F223" s="144">
        <v>4.6100000000000003</v>
      </c>
    </row>
    <row r="224" spans="1:6" ht="13.5" x14ac:dyDescent="0.25">
      <c r="A224" s="86" t="s">
        <v>641</v>
      </c>
      <c r="B224" s="86"/>
      <c r="C224" s="86" t="s">
        <v>420</v>
      </c>
      <c r="D224" s="86" t="s">
        <v>515</v>
      </c>
      <c r="E224" s="86" t="s">
        <v>421</v>
      </c>
      <c r="F224" s="144">
        <v>46.87</v>
      </c>
    </row>
    <row r="225" spans="1:6" ht="13.5" x14ac:dyDescent="0.25">
      <c r="A225" s="86" t="s">
        <v>641</v>
      </c>
      <c r="B225" s="86"/>
      <c r="C225" s="86" t="s">
        <v>420</v>
      </c>
      <c r="D225" s="86" t="s">
        <v>515</v>
      </c>
      <c r="E225" s="86" t="s">
        <v>421</v>
      </c>
      <c r="F225" s="144">
        <v>4.6900000000000004</v>
      </c>
    </row>
    <row r="226" spans="1:6" ht="13.5" x14ac:dyDescent="0.25">
      <c r="A226" s="86" t="s">
        <v>641</v>
      </c>
      <c r="B226" s="86"/>
      <c r="C226" s="86" t="s">
        <v>422</v>
      </c>
      <c r="D226" s="86" t="s">
        <v>549</v>
      </c>
      <c r="E226" s="86" t="s">
        <v>423</v>
      </c>
      <c r="F226" s="144">
        <v>20</v>
      </c>
    </row>
    <row r="227" spans="1:6" ht="13.5" x14ac:dyDescent="0.25">
      <c r="A227" s="86" t="s">
        <v>641</v>
      </c>
      <c r="B227" s="86"/>
      <c r="C227" s="86" t="s">
        <v>56</v>
      </c>
      <c r="D227" s="86" t="s">
        <v>549</v>
      </c>
      <c r="E227" s="86" t="s">
        <v>57</v>
      </c>
      <c r="F227" s="144">
        <v>163.38999999999999</v>
      </c>
    </row>
    <row r="228" spans="1:6" ht="13.5" x14ac:dyDescent="0.25">
      <c r="A228" s="86" t="s">
        <v>641</v>
      </c>
      <c r="B228" s="86"/>
      <c r="C228" s="86" t="s">
        <v>424</v>
      </c>
      <c r="D228" s="86" t="s">
        <v>532</v>
      </c>
      <c r="E228" s="86" t="s">
        <v>425</v>
      </c>
      <c r="F228" s="144">
        <v>54.5</v>
      </c>
    </row>
    <row r="229" spans="1:6" ht="13.5" x14ac:dyDescent="0.25">
      <c r="A229" s="86" t="s">
        <v>641</v>
      </c>
      <c r="B229" s="86"/>
      <c r="C229" s="86" t="s">
        <v>426</v>
      </c>
      <c r="D229" s="86" t="s">
        <v>559</v>
      </c>
      <c r="E229" s="86" t="s">
        <v>427</v>
      </c>
      <c r="F229" s="144">
        <v>132.37</v>
      </c>
    </row>
    <row r="230" spans="1:6" ht="13.5" x14ac:dyDescent="0.25">
      <c r="A230" s="86" t="s">
        <v>641</v>
      </c>
      <c r="B230" s="86"/>
      <c r="C230" s="86" t="s">
        <v>428</v>
      </c>
      <c r="D230" s="86" t="s">
        <v>646</v>
      </c>
      <c r="E230" s="86" t="s">
        <v>429</v>
      </c>
      <c r="F230" s="144">
        <v>182.14</v>
      </c>
    </row>
    <row r="231" spans="1:6" ht="13.5" x14ac:dyDescent="0.25">
      <c r="A231" s="86" t="s">
        <v>641</v>
      </c>
      <c r="B231" s="86"/>
      <c r="C231" s="86" t="s">
        <v>430</v>
      </c>
      <c r="D231" s="86" t="s">
        <v>647</v>
      </c>
      <c r="E231" s="86" t="s">
        <v>431</v>
      </c>
      <c r="F231" s="144">
        <v>37.950000000000003</v>
      </c>
    </row>
    <row r="232" spans="1:6" ht="13.5" x14ac:dyDescent="0.25">
      <c r="A232" s="86" t="s">
        <v>641</v>
      </c>
      <c r="B232" s="86"/>
      <c r="C232" s="86" t="s">
        <v>432</v>
      </c>
      <c r="D232" s="86" t="s">
        <v>518</v>
      </c>
      <c r="E232" s="86" t="s">
        <v>433</v>
      </c>
      <c r="F232" s="144">
        <v>71.88</v>
      </c>
    </row>
    <row r="233" spans="1:6" ht="13.5" x14ac:dyDescent="0.25">
      <c r="A233" s="86" t="s">
        <v>641</v>
      </c>
      <c r="B233" s="86"/>
      <c r="C233" s="86" t="s">
        <v>434</v>
      </c>
      <c r="D233" s="86" t="s">
        <v>536</v>
      </c>
      <c r="E233" s="86" t="s">
        <v>435</v>
      </c>
      <c r="F233" s="144">
        <v>3</v>
      </c>
    </row>
    <row r="234" spans="1:6" ht="13.5" x14ac:dyDescent="0.25">
      <c r="A234" s="86" t="s">
        <v>641</v>
      </c>
      <c r="B234" s="86"/>
      <c r="C234" s="86" t="s">
        <v>436</v>
      </c>
      <c r="D234" s="86" t="s">
        <v>629</v>
      </c>
      <c r="E234" s="86" t="s">
        <v>437</v>
      </c>
      <c r="F234" s="144">
        <v>166.52</v>
      </c>
    </row>
    <row r="235" spans="1:6" ht="13.5" x14ac:dyDescent="0.25">
      <c r="A235" s="86" t="s">
        <v>641</v>
      </c>
      <c r="B235" s="86"/>
      <c r="C235" s="86" t="s">
        <v>438</v>
      </c>
      <c r="D235" s="86" t="s">
        <v>648</v>
      </c>
      <c r="E235" s="86" t="s">
        <v>439</v>
      </c>
      <c r="F235" s="144">
        <v>154.91</v>
      </c>
    </row>
    <row r="236" spans="1:6" ht="13.5" x14ac:dyDescent="0.25">
      <c r="A236" s="86" t="s">
        <v>641</v>
      </c>
      <c r="B236" s="86"/>
      <c r="C236" s="86" t="s">
        <v>440</v>
      </c>
      <c r="D236" s="86" t="s">
        <v>539</v>
      </c>
      <c r="E236" s="86" t="s">
        <v>441</v>
      </c>
      <c r="F236" s="144">
        <v>26.12</v>
      </c>
    </row>
    <row r="237" spans="1:6" ht="13.5" x14ac:dyDescent="0.25">
      <c r="A237" s="86" t="s">
        <v>641</v>
      </c>
      <c r="B237" s="86"/>
      <c r="C237" s="86" t="s">
        <v>442</v>
      </c>
      <c r="D237" s="86" t="s">
        <v>583</v>
      </c>
      <c r="E237" s="86" t="s">
        <v>443</v>
      </c>
      <c r="F237" s="144">
        <v>2.9</v>
      </c>
    </row>
    <row r="238" spans="1:6" ht="13.5" x14ac:dyDescent="0.25">
      <c r="A238" s="86" t="s">
        <v>641</v>
      </c>
      <c r="B238" s="86"/>
      <c r="C238" s="86" t="s">
        <v>444</v>
      </c>
      <c r="D238" s="86" t="s">
        <v>583</v>
      </c>
      <c r="E238" s="86" t="s">
        <v>445</v>
      </c>
      <c r="F238" s="144">
        <v>16.07</v>
      </c>
    </row>
    <row r="239" spans="1:6" ht="13.5" x14ac:dyDescent="0.25">
      <c r="A239" s="86" t="s">
        <v>649</v>
      </c>
      <c r="B239" s="86" t="s">
        <v>650</v>
      </c>
      <c r="E239" s="86" t="s">
        <v>513</v>
      </c>
    </row>
    <row r="240" spans="1:6" ht="13.5" x14ac:dyDescent="0.25">
      <c r="A240" s="86" t="s">
        <v>649</v>
      </c>
      <c r="B240" s="86"/>
      <c r="C240" s="86" t="s">
        <v>446</v>
      </c>
      <c r="D240" s="86" t="s">
        <v>525</v>
      </c>
      <c r="E240" s="86" t="s">
        <v>447</v>
      </c>
      <c r="F240" s="144">
        <v>190</v>
      </c>
    </row>
    <row r="241" spans="1:6" ht="13.5" x14ac:dyDescent="0.25">
      <c r="A241" s="86" t="s">
        <v>649</v>
      </c>
      <c r="B241" s="86"/>
      <c r="C241" s="86" t="s">
        <v>448</v>
      </c>
      <c r="D241" s="86" t="s">
        <v>548</v>
      </c>
      <c r="E241" s="86" t="s">
        <v>449</v>
      </c>
      <c r="F241" s="144">
        <v>44.94</v>
      </c>
    </row>
    <row r="242" spans="1:6" ht="13.5" x14ac:dyDescent="0.25">
      <c r="A242" s="86" t="s">
        <v>649</v>
      </c>
      <c r="B242" s="86"/>
      <c r="C242" s="86" t="s">
        <v>450</v>
      </c>
      <c r="D242" s="86" t="s">
        <v>548</v>
      </c>
      <c r="E242" s="86" t="s">
        <v>451</v>
      </c>
      <c r="F242" s="144">
        <v>390</v>
      </c>
    </row>
    <row r="243" spans="1:6" ht="13.5" x14ac:dyDescent="0.25">
      <c r="A243" s="86" t="s">
        <v>649</v>
      </c>
      <c r="B243" s="86"/>
      <c r="C243" s="86" t="s">
        <v>452</v>
      </c>
      <c r="D243" s="86" t="s">
        <v>527</v>
      </c>
      <c r="E243" s="86" t="s">
        <v>453</v>
      </c>
      <c r="F243" s="144">
        <v>410.36</v>
      </c>
    </row>
    <row r="244" spans="1:6" ht="13.5" x14ac:dyDescent="0.25">
      <c r="A244" s="86" t="s">
        <v>649</v>
      </c>
      <c r="B244" s="86"/>
      <c r="C244" s="86" t="s">
        <v>454</v>
      </c>
      <c r="D244" s="86" t="s">
        <v>527</v>
      </c>
      <c r="E244" s="86" t="s">
        <v>455</v>
      </c>
      <c r="F244" s="144">
        <v>390</v>
      </c>
    </row>
    <row r="245" spans="1:6" ht="13.5" x14ac:dyDescent="0.25">
      <c r="A245" s="86" t="s">
        <v>649</v>
      </c>
      <c r="B245" s="86"/>
      <c r="C245" s="86" t="s">
        <v>454</v>
      </c>
      <c r="D245" s="86" t="s">
        <v>527</v>
      </c>
      <c r="E245" s="86" t="s">
        <v>455</v>
      </c>
      <c r="F245" s="144">
        <v>410.36</v>
      </c>
    </row>
    <row r="246" spans="1:6" ht="13.5" x14ac:dyDescent="0.25">
      <c r="A246" s="86" t="s">
        <v>649</v>
      </c>
      <c r="B246" s="86"/>
      <c r="C246" s="86" t="s">
        <v>456</v>
      </c>
      <c r="D246" s="86" t="s">
        <v>527</v>
      </c>
      <c r="E246" s="86" t="s">
        <v>457</v>
      </c>
      <c r="F246" s="144">
        <v>44.94</v>
      </c>
    </row>
    <row r="247" spans="1:6" ht="13.5" x14ac:dyDescent="0.25">
      <c r="A247" s="86" t="s">
        <v>649</v>
      </c>
      <c r="B247" s="86"/>
      <c r="C247" s="86" t="s">
        <v>458</v>
      </c>
      <c r="D247" s="86" t="s">
        <v>643</v>
      </c>
      <c r="E247" s="86" t="s">
        <v>459</v>
      </c>
      <c r="F247" s="144">
        <v>35.71</v>
      </c>
    </row>
    <row r="248" spans="1:6" ht="13.5" x14ac:dyDescent="0.25">
      <c r="A248" s="86" t="s">
        <v>649</v>
      </c>
      <c r="B248" s="86"/>
      <c r="C248" s="86" t="s">
        <v>460</v>
      </c>
      <c r="D248" s="86" t="s">
        <v>651</v>
      </c>
      <c r="E248" s="86" t="s">
        <v>461</v>
      </c>
      <c r="F248" s="144">
        <v>14.38</v>
      </c>
    </row>
    <row r="249" spans="1:6" ht="13.5" x14ac:dyDescent="0.25">
      <c r="A249" s="86" t="s">
        <v>649</v>
      </c>
      <c r="B249" s="86"/>
      <c r="C249" s="86" t="s">
        <v>462</v>
      </c>
      <c r="D249" s="86" t="s">
        <v>528</v>
      </c>
      <c r="E249" s="86" t="s">
        <v>463</v>
      </c>
      <c r="F249" s="144">
        <v>31.7</v>
      </c>
    </row>
    <row r="250" spans="1:6" ht="13.5" x14ac:dyDescent="0.25">
      <c r="A250" s="86" t="s">
        <v>649</v>
      </c>
      <c r="B250" s="86"/>
      <c r="C250" s="86" t="s">
        <v>464</v>
      </c>
      <c r="D250" s="86" t="s">
        <v>528</v>
      </c>
      <c r="E250" s="86" t="s">
        <v>465</v>
      </c>
      <c r="F250" s="144">
        <v>5</v>
      </c>
    </row>
    <row r="251" spans="1:6" ht="13.5" x14ac:dyDescent="0.25">
      <c r="A251" s="86" t="s">
        <v>649</v>
      </c>
      <c r="B251" s="86"/>
      <c r="C251" s="86" t="s">
        <v>466</v>
      </c>
      <c r="D251" s="86" t="s">
        <v>530</v>
      </c>
      <c r="E251" s="86" t="s">
        <v>467</v>
      </c>
      <c r="F251" s="144">
        <v>24.38</v>
      </c>
    </row>
    <row r="252" spans="1:6" ht="40.5" x14ac:dyDescent="0.25">
      <c r="A252" s="86" t="s">
        <v>649</v>
      </c>
      <c r="B252" s="86"/>
      <c r="C252" s="86" t="s">
        <v>58</v>
      </c>
      <c r="D252" s="86" t="s">
        <v>549</v>
      </c>
      <c r="E252" s="102" t="s">
        <v>59</v>
      </c>
      <c r="F252" s="144">
        <v>284.23</v>
      </c>
    </row>
    <row r="253" spans="1:6" ht="13.5" x14ac:dyDescent="0.25">
      <c r="A253" s="86" t="s">
        <v>649</v>
      </c>
      <c r="B253" s="86"/>
      <c r="C253" s="86" t="s">
        <v>468</v>
      </c>
      <c r="D253" s="86" t="s">
        <v>549</v>
      </c>
      <c r="E253" s="86" t="s">
        <v>447</v>
      </c>
      <c r="F253" s="144">
        <v>223.33</v>
      </c>
    </row>
    <row r="254" spans="1:6" ht="13.5" x14ac:dyDescent="0.25">
      <c r="A254" s="86" t="s">
        <v>649</v>
      </c>
      <c r="B254" s="86"/>
      <c r="C254" s="86" t="s">
        <v>469</v>
      </c>
      <c r="D254" s="86" t="s">
        <v>549</v>
      </c>
      <c r="E254" s="86" t="s">
        <v>470</v>
      </c>
      <c r="F254" s="144">
        <v>1.2</v>
      </c>
    </row>
    <row r="255" spans="1:6" ht="13.5" x14ac:dyDescent="0.25">
      <c r="A255" s="86" t="s">
        <v>649</v>
      </c>
      <c r="B255" s="86"/>
      <c r="C255" s="86" t="s">
        <v>471</v>
      </c>
      <c r="D255" s="86" t="s">
        <v>652</v>
      </c>
      <c r="E255" s="86" t="s">
        <v>472</v>
      </c>
      <c r="F255" s="144">
        <v>7</v>
      </c>
    </row>
    <row r="256" spans="1:6" ht="13.5" x14ac:dyDescent="0.25">
      <c r="A256" s="86" t="s">
        <v>649</v>
      </c>
      <c r="B256" s="86"/>
      <c r="C256" s="86" t="s">
        <v>473</v>
      </c>
      <c r="D256" s="86" t="s">
        <v>653</v>
      </c>
      <c r="E256" s="86" t="s">
        <v>474</v>
      </c>
      <c r="F256" s="144">
        <v>214.42</v>
      </c>
    </row>
    <row r="257" spans="1:6" ht="13.5" x14ac:dyDescent="0.25">
      <c r="A257" s="86" t="s">
        <v>649</v>
      </c>
      <c r="B257" s="86"/>
      <c r="C257" s="86" t="s">
        <v>475</v>
      </c>
      <c r="D257" s="86" t="s">
        <v>647</v>
      </c>
      <c r="E257" s="86" t="s">
        <v>476</v>
      </c>
      <c r="F257" s="144">
        <v>25.01</v>
      </c>
    </row>
    <row r="258" spans="1:6" ht="13.5" x14ac:dyDescent="0.25">
      <c r="A258" s="86" t="s">
        <v>649</v>
      </c>
      <c r="B258" s="86"/>
      <c r="C258" s="86" t="s">
        <v>477</v>
      </c>
      <c r="D258" s="86" t="s">
        <v>647</v>
      </c>
      <c r="E258" s="86" t="s">
        <v>478</v>
      </c>
      <c r="F258" s="144">
        <v>13.4</v>
      </c>
    </row>
    <row r="259" spans="1:6" ht="13.5" x14ac:dyDescent="0.25">
      <c r="A259" s="86" t="s">
        <v>649</v>
      </c>
      <c r="B259" s="86"/>
      <c r="C259" s="86" t="s">
        <v>479</v>
      </c>
      <c r="D259" s="86" t="s">
        <v>654</v>
      </c>
      <c r="E259" s="86" t="s">
        <v>480</v>
      </c>
      <c r="F259" s="144">
        <v>8.93</v>
      </c>
    </row>
    <row r="260" spans="1:6" ht="13.5" x14ac:dyDescent="0.25">
      <c r="A260" s="86" t="s">
        <v>649</v>
      </c>
      <c r="B260" s="86"/>
      <c r="C260" s="86" t="s">
        <v>481</v>
      </c>
      <c r="D260" s="86" t="s">
        <v>593</v>
      </c>
      <c r="E260" s="86" t="s">
        <v>482</v>
      </c>
      <c r="F260" s="144">
        <v>25</v>
      </c>
    </row>
    <row r="261" spans="1:6" ht="13.5" x14ac:dyDescent="0.25">
      <c r="A261" s="86" t="s">
        <v>649</v>
      </c>
      <c r="B261" s="86"/>
      <c r="C261" s="86" t="s">
        <v>483</v>
      </c>
      <c r="D261" s="86" t="s">
        <v>579</v>
      </c>
      <c r="E261" s="86" t="s">
        <v>484</v>
      </c>
      <c r="F261" s="144">
        <v>53.57</v>
      </c>
    </row>
    <row r="262" spans="1:6" ht="13.5" x14ac:dyDescent="0.25">
      <c r="A262" s="86" t="s">
        <v>649</v>
      </c>
      <c r="B262" s="86"/>
      <c r="C262" s="86" t="s">
        <v>485</v>
      </c>
      <c r="D262" s="86" t="s">
        <v>655</v>
      </c>
      <c r="E262" s="86" t="s">
        <v>486</v>
      </c>
      <c r="F262" s="144">
        <v>199.67</v>
      </c>
    </row>
    <row r="263" spans="1:6" ht="13.5" x14ac:dyDescent="0.25">
      <c r="A263" s="86" t="s">
        <v>649</v>
      </c>
      <c r="B263" s="86"/>
      <c r="C263" s="86" t="s">
        <v>487</v>
      </c>
      <c r="D263" s="86" t="s">
        <v>655</v>
      </c>
      <c r="E263" s="86" t="s">
        <v>488</v>
      </c>
      <c r="F263" s="144">
        <v>111.67</v>
      </c>
    </row>
    <row r="264" spans="1:6" ht="13.5" x14ac:dyDescent="0.25">
      <c r="A264" s="86" t="s">
        <v>649</v>
      </c>
      <c r="B264" s="86"/>
      <c r="C264" s="86" t="s">
        <v>489</v>
      </c>
      <c r="D264" s="86" t="s">
        <v>538</v>
      </c>
      <c r="E264" s="86" t="s">
        <v>490</v>
      </c>
      <c r="F264" s="144">
        <v>100</v>
      </c>
    </row>
    <row r="265" spans="1:6" ht="13.5" x14ac:dyDescent="0.25">
      <c r="A265" s="86" t="s">
        <v>649</v>
      </c>
      <c r="B265" s="86"/>
      <c r="C265" s="86" t="s">
        <v>491</v>
      </c>
      <c r="D265" s="86" t="s">
        <v>625</v>
      </c>
      <c r="E265" s="86" t="s">
        <v>492</v>
      </c>
      <c r="F265" s="144">
        <v>13.39</v>
      </c>
    </row>
    <row r="266" spans="1:6" ht="13.5" x14ac:dyDescent="0.25">
      <c r="A266" s="86" t="s">
        <v>649</v>
      </c>
      <c r="B266" s="86"/>
      <c r="C266" s="86" t="s">
        <v>493</v>
      </c>
      <c r="D266" s="86" t="s">
        <v>656</v>
      </c>
      <c r="E266" s="86" t="s">
        <v>494</v>
      </c>
      <c r="F266" s="144">
        <v>452</v>
      </c>
    </row>
    <row r="267" spans="1:6" ht="13.5" x14ac:dyDescent="0.25">
      <c r="A267" s="86"/>
      <c r="B267" s="86"/>
      <c r="C267" s="86"/>
      <c r="D267" s="86"/>
      <c r="E267" s="86"/>
      <c r="F267" s="144"/>
    </row>
    <row r="268" spans="1:6" ht="13.5" x14ac:dyDescent="0.25">
      <c r="A268" s="86"/>
      <c r="B268" s="86"/>
      <c r="C268" s="86"/>
      <c r="D268" s="86"/>
      <c r="E268" s="86"/>
      <c r="F268" s="144">
        <f>SUM(F1:F266)</f>
        <v>21723.589999999993</v>
      </c>
    </row>
    <row r="269" spans="1:6" ht="13.5" x14ac:dyDescent="0.25">
      <c r="A269" s="86"/>
      <c r="B269" s="86"/>
      <c r="C269" s="86"/>
      <c r="D269" s="86"/>
      <c r="E269" s="86"/>
      <c r="F269" s="144"/>
    </row>
    <row r="270" spans="1:6" ht="13.5" x14ac:dyDescent="0.25">
      <c r="A270" s="86"/>
      <c r="B270" s="86"/>
      <c r="C270" s="86"/>
      <c r="D270" s="86"/>
      <c r="E270" s="86"/>
      <c r="F270" s="144"/>
    </row>
    <row r="271" spans="1:6" ht="13.5" x14ac:dyDescent="0.25">
      <c r="A271" s="86"/>
      <c r="B271" s="86"/>
      <c r="C271" s="86"/>
      <c r="D271" s="86"/>
      <c r="E271" s="86"/>
      <c r="F271" s="144"/>
    </row>
    <row r="272" spans="1:6" ht="13.5" x14ac:dyDescent="0.25">
      <c r="A272" s="86"/>
      <c r="B272" s="86"/>
      <c r="C272" s="86"/>
      <c r="D272" s="86"/>
      <c r="E272" s="86"/>
      <c r="F272" s="144"/>
    </row>
    <row r="273" spans="1:6" ht="13.5" x14ac:dyDescent="0.25">
      <c r="A273" s="86"/>
      <c r="B273" s="86"/>
      <c r="E273" s="86"/>
    </row>
    <row r="274" spans="1:6" ht="13.5" x14ac:dyDescent="0.25">
      <c r="A274" s="86"/>
      <c r="B274" s="86"/>
      <c r="C274" s="86"/>
      <c r="D274" s="86"/>
      <c r="E274" s="86"/>
      <c r="F274" s="144"/>
    </row>
    <row r="275" spans="1:6" ht="13.5" x14ac:dyDescent="0.25">
      <c r="A275" s="86"/>
      <c r="B275" s="86"/>
      <c r="C275" s="86"/>
      <c r="D275" s="86"/>
      <c r="E275" s="86"/>
      <c r="F275" s="144"/>
    </row>
    <row r="276" spans="1:6" ht="13.5" x14ac:dyDescent="0.25">
      <c r="A276" s="86"/>
      <c r="B276" s="86"/>
      <c r="C276" s="86"/>
      <c r="D276" s="86"/>
      <c r="E276" s="86"/>
      <c r="F276" s="144"/>
    </row>
    <row r="277" spans="1:6" ht="13.5" x14ac:dyDescent="0.25">
      <c r="A277" s="86"/>
      <c r="B277" s="86"/>
      <c r="C277" s="86"/>
      <c r="D277" s="86"/>
      <c r="E277" s="86"/>
      <c r="F277" s="144"/>
    </row>
    <row r="278" spans="1:6" ht="13.5" x14ac:dyDescent="0.25">
      <c r="A278" s="86"/>
      <c r="B278" s="86"/>
      <c r="C278" s="86"/>
      <c r="D278" s="86"/>
      <c r="E278" s="86"/>
      <c r="F278" s="144"/>
    </row>
    <row r="279" spans="1:6" ht="13.5" x14ac:dyDescent="0.25">
      <c r="A279" s="86"/>
      <c r="B279" s="86"/>
      <c r="C279" s="86"/>
      <c r="D279" s="86"/>
      <c r="E279" s="86"/>
      <c r="F279" s="144"/>
    </row>
    <row r="280" spans="1:6" ht="13.5" x14ac:dyDescent="0.25">
      <c r="A280" s="86"/>
      <c r="B280" s="86"/>
      <c r="C280" s="86"/>
      <c r="D280" s="86"/>
      <c r="E280" s="86"/>
      <c r="F280" s="144"/>
    </row>
    <row r="281" spans="1:6" ht="13.5" x14ac:dyDescent="0.25">
      <c r="A281" s="86"/>
      <c r="B281" s="86"/>
      <c r="C281" s="86"/>
      <c r="D281" s="86"/>
      <c r="E281" s="86"/>
      <c r="F281" s="144"/>
    </row>
    <row r="282" spans="1:6" ht="13.5" x14ac:dyDescent="0.25">
      <c r="A282" s="86"/>
      <c r="B282" s="86"/>
      <c r="C282" s="86"/>
      <c r="D282" s="86"/>
      <c r="E282" s="86"/>
      <c r="F282" s="144"/>
    </row>
    <row r="283" spans="1:6" ht="13.5" x14ac:dyDescent="0.25">
      <c r="A283" s="86"/>
      <c r="B283" s="86"/>
      <c r="C283" s="86"/>
      <c r="D283" s="86"/>
      <c r="E283" s="86"/>
      <c r="F283" s="144"/>
    </row>
    <row r="284" spans="1:6" ht="13.5" x14ac:dyDescent="0.25">
      <c r="A284" s="86"/>
      <c r="B284" s="86"/>
      <c r="C284" s="86"/>
      <c r="D284" s="86"/>
      <c r="E284" s="86"/>
      <c r="F284" s="144"/>
    </row>
    <row r="285" spans="1:6" ht="13.5" x14ac:dyDescent="0.25">
      <c r="A285" s="86"/>
      <c r="B285" s="86"/>
      <c r="C285" s="86"/>
      <c r="D285" s="86"/>
      <c r="E285" s="86"/>
      <c r="F285" s="144"/>
    </row>
    <row r="286" spans="1:6" ht="13.5" x14ac:dyDescent="0.25">
      <c r="A286" s="86"/>
      <c r="B286" s="86"/>
      <c r="C286" s="86"/>
      <c r="D286" s="86"/>
      <c r="E286" s="86"/>
      <c r="F286" s="144"/>
    </row>
    <row r="287" spans="1:6" ht="13.5" x14ac:dyDescent="0.25">
      <c r="A287" s="86"/>
      <c r="B287" s="86"/>
      <c r="C287" s="86"/>
      <c r="D287" s="86"/>
      <c r="E287" s="86"/>
      <c r="F287" s="144"/>
    </row>
    <row r="288" spans="1:6" ht="13.5" x14ac:dyDescent="0.25">
      <c r="A288" s="86"/>
      <c r="B288" s="86"/>
      <c r="C288" s="86"/>
      <c r="D288" s="86"/>
      <c r="E288" s="86"/>
      <c r="F288" s="144"/>
    </row>
    <row r="289" spans="1:6" ht="13.5" x14ac:dyDescent="0.25">
      <c r="A289" s="86"/>
      <c r="B289" s="86"/>
      <c r="C289" s="86"/>
      <c r="D289" s="86"/>
      <c r="E289" s="86"/>
      <c r="F289" s="144"/>
    </row>
    <row r="290" spans="1:6" ht="13.5" x14ac:dyDescent="0.25">
      <c r="A290" s="86"/>
      <c r="B290" s="86"/>
      <c r="C290" s="86"/>
      <c r="D290" s="86"/>
      <c r="E290" s="86"/>
      <c r="F290" s="144"/>
    </row>
    <row r="291" spans="1:6" ht="13.5" x14ac:dyDescent="0.25">
      <c r="A291" s="86"/>
      <c r="B291" s="86"/>
      <c r="C291" s="86"/>
      <c r="D291" s="86"/>
      <c r="E291" s="86"/>
      <c r="F291" s="144"/>
    </row>
    <row r="292" spans="1:6" ht="13.5" x14ac:dyDescent="0.25">
      <c r="A292" s="86"/>
      <c r="B292" s="86"/>
      <c r="C292" s="86"/>
      <c r="D292" s="86"/>
      <c r="E292" s="86"/>
      <c r="F292" s="144"/>
    </row>
    <row r="293" spans="1:6" ht="13.5" x14ac:dyDescent="0.25">
      <c r="A293" s="86"/>
      <c r="B293" s="86"/>
      <c r="C293" s="86"/>
      <c r="D293" s="86"/>
      <c r="E293" s="86"/>
      <c r="F293" s="144"/>
    </row>
    <row r="294" spans="1:6" ht="13.5" x14ac:dyDescent="0.25">
      <c r="A294" s="86"/>
      <c r="B294" s="86"/>
      <c r="C294" s="86"/>
      <c r="D294" s="86"/>
      <c r="E294" s="86"/>
      <c r="F294" s="144"/>
    </row>
    <row r="295" spans="1:6" ht="13.5" x14ac:dyDescent="0.25">
      <c r="A295" s="86"/>
      <c r="B295" s="86"/>
      <c r="C295" s="86"/>
      <c r="D295" s="86"/>
      <c r="E295" s="86"/>
      <c r="F295" s="144"/>
    </row>
    <row r="296" spans="1:6" ht="13.5" x14ac:dyDescent="0.25">
      <c r="A296" s="86"/>
      <c r="B296" s="86"/>
      <c r="C296" s="86"/>
      <c r="D296" s="86"/>
      <c r="E296" s="86"/>
      <c r="F296" s="144"/>
    </row>
    <row r="297" spans="1:6" ht="13.5" x14ac:dyDescent="0.25">
      <c r="A297" s="86"/>
      <c r="B297" s="86"/>
      <c r="E297" s="86"/>
    </row>
    <row r="298" spans="1:6" ht="13.5" x14ac:dyDescent="0.25">
      <c r="A298" s="86"/>
      <c r="B298" s="86"/>
      <c r="C298" s="86"/>
      <c r="D298" s="86"/>
      <c r="E298" s="86"/>
      <c r="F298" s="144"/>
    </row>
    <row r="299" spans="1:6" ht="13.5" x14ac:dyDescent="0.25">
      <c r="A299" s="86"/>
      <c r="B299" s="86"/>
      <c r="C299" s="86"/>
      <c r="D299" s="86"/>
      <c r="E299" s="86"/>
      <c r="F299" s="144"/>
    </row>
    <row r="300" spans="1:6" ht="13.5" x14ac:dyDescent="0.25">
      <c r="A300" s="86"/>
      <c r="B300" s="86"/>
      <c r="C300" s="86"/>
      <c r="D300" s="86"/>
      <c r="E300" s="86"/>
      <c r="F300" s="144"/>
    </row>
    <row r="301" spans="1:6" ht="13.5" x14ac:dyDescent="0.25">
      <c r="A301" s="86"/>
      <c r="B301" s="86"/>
      <c r="C301" s="86"/>
      <c r="D301" s="86"/>
      <c r="E301" s="86"/>
      <c r="F301" s="144"/>
    </row>
    <row r="302" spans="1:6" ht="13.5" x14ac:dyDescent="0.25">
      <c r="A302" s="86"/>
      <c r="B302" s="86"/>
      <c r="C302" s="86"/>
      <c r="D302" s="86"/>
      <c r="E302" s="86"/>
      <c r="F302" s="144"/>
    </row>
    <row r="303" spans="1:6" ht="13.5" x14ac:dyDescent="0.25">
      <c r="A303" s="86"/>
      <c r="B303" s="86"/>
      <c r="C303" s="86"/>
      <c r="D303" s="86"/>
      <c r="E303" s="86"/>
      <c r="F303" s="144"/>
    </row>
    <row r="304" spans="1:6" ht="13.5" x14ac:dyDescent="0.25">
      <c r="A304" s="86"/>
      <c r="B304" s="86"/>
      <c r="C304" s="86"/>
      <c r="D304" s="86"/>
      <c r="E304" s="86"/>
      <c r="F304" s="144"/>
    </row>
    <row r="305" spans="1:6" ht="13.5" x14ac:dyDescent="0.25">
      <c r="A305" s="86"/>
      <c r="B305" s="86"/>
      <c r="C305" s="86"/>
      <c r="D305" s="86"/>
      <c r="E305" s="86"/>
      <c r="F305" s="144"/>
    </row>
    <row r="306" spans="1:6" ht="13.5" x14ac:dyDescent="0.25">
      <c r="A306" s="86"/>
      <c r="B306" s="86"/>
      <c r="C306" s="86"/>
      <c r="D306" s="86"/>
      <c r="E306" s="86"/>
      <c r="F306" s="144"/>
    </row>
    <row r="307" spans="1:6" ht="13.5" x14ac:dyDescent="0.25">
      <c r="A307" s="86"/>
      <c r="B307" s="86"/>
      <c r="C307" s="86"/>
      <c r="D307" s="86"/>
      <c r="E307" s="86"/>
      <c r="F307" s="144"/>
    </row>
    <row r="308" spans="1:6" ht="13.5" x14ac:dyDescent="0.25">
      <c r="A308" s="86"/>
      <c r="B308" s="86"/>
      <c r="C308" s="86"/>
      <c r="D308" s="86"/>
      <c r="E308" s="86"/>
      <c r="F308" s="144"/>
    </row>
    <row r="309" spans="1:6" ht="13.5" x14ac:dyDescent="0.25">
      <c r="A309" s="86"/>
      <c r="B309" s="86"/>
      <c r="C309" s="86"/>
      <c r="D309" s="86"/>
      <c r="E309" s="86"/>
      <c r="F309" s="144"/>
    </row>
    <row r="310" spans="1:6" ht="13.5" x14ac:dyDescent="0.25">
      <c r="A310" s="86"/>
      <c r="B310" s="86"/>
      <c r="C310" s="86"/>
      <c r="D310" s="86"/>
      <c r="E310" s="86"/>
      <c r="F310" s="144"/>
    </row>
    <row r="311" spans="1:6" ht="13.5" x14ac:dyDescent="0.25">
      <c r="A311" s="86"/>
      <c r="B311" s="86"/>
      <c r="C311" s="86"/>
      <c r="D311" s="86"/>
      <c r="E311" s="86"/>
      <c r="F311" s="144"/>
    </row>
    <row r="312" spans="1:6" ht="13.5" x14ac:dyDescent="0.25">
      <c r="A312" s="86"/>
      <c r="B312" s="86"/>
      <c r="C312" s="86"/>
      <c r="D312" s="86"/>
      <c r="E312" s="86"/>
      <c r="F312" s="144"/>
    </row>
    <row r="313" spans="1:6" ht="13.5" x14ac:dyDescent="0.25">
      <c r="A313" s="86"/>
      <c r="B313" s="86"/>
      <c r="C313" s="86"/>
      <c r="D313" s="86"/>
      <c r="E313" s="86"/>
      <c r="F313" s="144"/>
    </row>
    <row r="314" spans="1:6" ht="13.5" x14ac:dyDescent="0.25">
      <c r="A314" s="86"/>
      <c r="B314" s="86"/>
      <c r="C314" s="86"/>
      <c r="D314" s="86"/>
      <c r="E314" s="86"/>
      <c r="F314" s="144"/>
    </row>
    <row r="315" spans="1:6" ht="13.5" x14ac:dyDescent="0.25">
      <c r="A315" s="86"/>
      <c r="B315" s="86"/>
      <c r="C315" s="86"/>
      <c r="D315" s="86"/>
      <c r="E315" s="86"/>
      <c r="F315" s="144"/>
    </row>
    <row r="316" spans="1:6" ht="13.5" x14ac:dyDescent="0.25">
      <c r="A316" s="86"/>
      <c r="B316" s="86"/>
      <c r="C316" s="86"/>
      <c r="D316" s="86"/>
      <c r="E316" s="86"/>
      <c r="F316" s="144"/>
    </row>
    <row r="317" spans="1:6" ht="13.5" x14ac:dyDescent="0.25">
      <c r="A317" s="86"/>
      <c r="B317" s="86"/>
      <c r="C317" s="86"/>
      <c r="D317" s="86"/>
      <c r="E317" s="86"/>
      <c r="F317" s="144"/>
    </row>
    <row r="318" spans="1:6" ht="13.5" x14ac:dyDescent="0.25">
      <c r="A318" s="86"/>
      <c r="B318" s="86"/>
      <c r="C318" s="86"/>
      <c r="D318" s="86"/>
      <c r="E318" s="86"/>
      <c r="F318" s="144"/>
    </row>
    <row r="319" spans="1:6" ht="13.5" x14ac:dyDescent="0.25">
      <c r="A319" s="86"/>
      <c r="B319" s="86"/>
      <c r="C319" s="86"/>
      <c r="D319" s="86"/>
      <c r="E319" s="86"/>
      <c r="F319" s="144"/>
    </row>
    <row r="320" spans="1:6" ht="13.5" x14ac:dyDescent="0.25">
      <c r="A320" s="86"/>
      <c r="B320" s="86"/>
      <c r="C320" s="86"/>
      <c r="D320" s="86"/>
      <c r="E320" s="86"/>
      <c r="F320" s="144"/>
    </row>
    <row r="321" spans="1:6" ht="13.5" x14ac:dyDescent="0.25">
      <c r="A321" s="86"/>
      <c r="B321" s="86"/>
      <c r="C321" s="86"/>
      <c r="D321" s="86"/>
      <c r="E321" s="86"/>
      <c r="F321" s="144"/>
    </row>
    <row r="322" spans="1:6" ht="13.5" x14ac:dyDescent="0.25">
      <c r="A322" s="86"/>
      <c r="B322" s="86"/>
      <c r="C322" s="86"/>
      <c r="D322" s="86"/>
      <c r="E322" s="86"/>
      <c r="F322" s="144"/>
    </row>
    <row r="323" spans="1:6" ht="13.5" x14ac:dyDescent="0.25">
      <c r="A323" s="86"/>
      <c r="B323" s="86"/>
      <c r="C323" s="86"/>
      <c r="D323" s="86"/>
      <c r="E323" s="86"/>
      <c r="F323" s="144"/>
    </row>
    <row r="324" spans="1:6" ht="13.5" x14ac:dyDescent="0.25">
      <c r="A324" s="86"/>
      <c r="B324" s="86"/>
      <c r="C324" s="86"/>
      <c r="D324" s="86"/>
      <c r="E324" s="86"/>
      <c r="F324" s="144"/>
    </row>
    <row r="325" spans="1:6" ht="13.5" x14ac:dyDescent="0.25">
      <c r="A325" s="86"/>
      <c r="B325" s="86"/>
      <c r="C325" s="86"/>
      <c r="D325" s="86"/>
      <c r="E325" s="86"/>
      <c r="F325" s="144"/>
    </row>
    <row r="326" spans="1:6" ht="13.5" x14ac:dyDescent="0.25">
      <c r="A326" s="86"/>
      <c r="B326" s="86"/>
      <c r="C326" s="86"/>
      <c r="D326" s="86"/>
      <c r="E326" s="86"/>
      <c r="F326" s="144"/>
    </row>
    <row r="327" spans="1:6" ht="13.5" x14ac:dyDescent="0.25">
      <c r="A327" s="86"/>
      <c r="B327" s="86"/>
      <c r="C327" s="86"/>
      <c r="D327" s="86"/>
      <c r="E327" s="86"/>
      <c r="F327" s="144"/>
    </row>
    <row r="328" spans="1:6" ht="13.5" x14ac:dyDescent="0.25">
      <c r="A328" s="86"/>
      <c r="B328" s="86"/>
      <c r="C328" s="86"/>
      <c r="D328" s="86"/>
      <c r="E328" s="86"/>
    </row>
    <row r="329" spans="1:6" ht="13.5" x14ac:dyDescent="0.25">
      <c r="A329" s="86"/>
      <c r="B329" s="86"/>
      <c r="C329" s="86"/>
      <c r="D329" s="86"/>
      <c r="E329" s="86"/>
      <c r="F329" s="144"/>
    </row>
    <row r="330" spans="1:6" ht="13.5" x14ac:dyDescent="0.25">
      <c r="A330" s="86"/>
      <c r="B330" s="86"/>
      <c r="C330" s="86"/>
      <c r="D330" s="86"/>
      <c r="E330" s="86"/>
      <c r="F330" s="144"/>
    </row>
    <row r="331" spans="1:6" ht="13.5" x14ac:dyDescent="0.25">
      <c r="A331" s="86"/>
      <c r="B331" s="86"/>
      <c r="C331" s="86"/>
      <c r="D331" s="86"/>
      <c r="E331" s="86"/>
      <c r="F331" s="144"/>
    </row>
    <row r="332" spans="1:6" ht="13.5" x14ac:dyDescent="0.25">
      <c r="A332" s="86"/>
      <c r="B332" s="86"/>
      <c r="C332" s="86"/>
      <c r="D332" s="86"/>
      <c r="E332" s="86"/>
      <c r="F332" s="144"/>
    </row>
    <row r="333" spans="1:6" ht="13.5" x14ac:dyDescent="0.25">
      <c r="A333" s="86"/>
      <c r="B333" s="86"/>
      <c r="C333" s="86"/>
      <c r="D333" s="86"/>
      <c r="E333" s="86"/>
      <c r="F333" s="144"/>
    </row>
    <row r="334" spans="1:6" ht="13.5" x14ac:dyDescent="0.25">
      <c r="A334" s="86"/>
      <c r="B334" s="86"/>
      <c r="C334" s="86"/>
      <c r="D334" s="86"/>
      <c r="E334" s="86"/>
      <c r="F334" s="144"/>
    </row>
    <row r="335" spans="1:6" ht="13.5" x14ac:dyDescent="0.25">
      <c r="A335" s="86"/>
      <c r="B335" s="86"/>
      <c r="C335" s="86"/>
      <c r="D335" s="86"/>
      <c r="E335" s="86"/>
      <c r="F335" s="144"/>
    </row>
    <row r="336" spans="1:6" ht="13.5" x14ac:dyDescent="0.25">
      <c r="A336" s="86"/>
      <c r="B336" s="86"/>
      <c r="C336" s="86"/>
      <c r="D336" s="86"/>
      <c r="E336" s="86"/>
      <c r="F336" s="144"/>
    </row>
    <row r="337" spans="1:6" ht="13.5" x14ac:dyDescent="0.25">
      <c r="A337" s="86"/>
      <c r="B337" s="86"/>
      <c r="C337" s="86"/>
      <c r="D337" s="86"/>
      <c r="E337" s="86"/>
      <c r="F337" s="144"/>
    </row>
    <row r="338" spans="1:6" ht="13.5" x14ac:dyDescent="0.25">
      <c r="A338" s="86"/>
      <c r="B338" s="86"/>
      <c r="C338" s="86"/>
      <c r="D338" s="86"/>
      <c r="E338" s="86"/>
      <c r="F338" s="144"/>
    </row>
    <row r="339" spans="1:6" ht="13.5" x14ac:dyDescent="0.25">
      <c r="A339" s="86"/>
      <c r="B339" s="86"/>
      <c r="C339" s="86"/>
      <c r="D339" s="86"/>
      <c r="E339" s="86"/>
      <c r="F339" s="144"/>
    </row>
    <row r="340" spans="1:6" ht="13.5" x14ac:dyDescent="0.25">
      <c r="A340" s="86"/>
      <c r="B340" s="86"/>
      <c r="C340" s="86"/>
      <c r="D340" s="86"/>
      <c r="E340" s="86"/>
      <c r="F340" s="144"/>
    </row>
    <row r="341" spans="1:6" ht="13.5" x14ac:dyDescent="0.25">
      <c r="A341" s="86"/>
      <c r="B341" s="86"/>
      <c r="C341" s="86"/>
      <c r="D341" s="86"/>
      <c r="E341" s="86"/>
      <c r="F341" s="144"/>
    </row>
    <row r="342" spans="1:6" ht="13.5" x14ac:dyDescent="0.25">
      <c r="A342" s="86"/>
      <c r="B342" s="86"/>
      <c r="C342" s="86"/>
      <c r="D342" s="86"/>
      <c r="E342" s="86"/>
      <c r="F342" s="144"/>
    </row>
    <row r="343" spans="1:6" ht="13.5" x14ac:dyDescent="0.25">
      <c r="A343" s="86"/>
      <c r="B343" s="86"/>
      <c r="C343" s="86"/>
      <c r="D343" s="86"/>
      <c r="E343" s="86"/>
      <c r="F343" s="144"/>
    </row>
    <row r="344" spans="1:6" ht="13.5" x14ac:dyDescent="0.25">
      <c r="A344" s="86"/>
      <c r="B344" s="86"/>
      <c r="C344" s="86"/>
      <c r="D344" s="86"/>
      <c r="E344" s="86"/>
      <c r="F344" s="144"/>
    </row>
    <row r="345" spans="1:6" ht="13.5" x14ac:dyDescent="0.25">
      <c r="A345" s="86"/>
      <c r="B345" s="86"/>
      <c r="E345" s="86"/>
    </row>
    <row r="346" spans="1:6" ht="13.5" x14ac:dyDescent="0.25">
      <c r="A346" s="86"/>
      <c r="B346" s="86"/>
      <c r="C346" s="86"/>
      <c r="D346" s="86"/>
      <c r="E346" s="86"/>
      <c r="F346" s="144"/>
    </row>
    <row r="347" spans="1:6" ht="13.5" x14ac:dyDescent="0.25">
      <c r="A347" s="86"/>
      <c r="B347" s="86"/>
      <c r="C347" s="86"/>
      <c r="D347" s="86"/>
      <c r="E347" s="86"/>
      <c r="F347" s="144"/>
    </row>
    <row r="348" spans="1:6" ht="13.5" x14ac:dyDescent="0.25">
      <c r="A348" s="86"/>
      <c r="B348" s="86"/>
      <c r="C348" s="86"/>
      <c r="D348" s="86"/>
      <c r="E348" s="86"/>
      <c r="F348" s="144"/>
    </row>
    <row r="349" spans="1:6" ht="13.5" x14ac:dyDescent="0.25">
      <c r="A349" s="86"/>
      <c r="B349" s="86"/>
      <c r="C349" s="86"/>
      <c r="D349" s="86"/>
      <c r="E349" s="86"/>
      <c r="F349" s="144"/>
    </row>
    <row r="350" spans="1:6" ht="13.5" x14ac:dyDescent="0.25">
      <c r="A350" s="86"/>
      <c r="B350" s="86"/>
      <c r="C350" s="86"/>
      <c r="D350" s="86"/>
      <c r="E350" s="86"/>
      <c r="F350" s="144"/>
    </row>
    <row r="351" spans="1:6" ht="13.5" x14ac:dyDescent="0.25">
      <c r="A351" s="86"/>
      <c r="B351" s="86"/>
      <c r="C351" s="86"/>
      <c r="D351" s="86"/>
      <c r="E351" s="86"/>
      <c r="F351" s="144"/>
    </row>
    <row r="352" spans="1:6" ht="13.5" x14ac:dyDescent="0.25">
      <c r="A352" s="86"/>
      <c r="B352" s="86"/>
      <c r="C352" s="86"/>
      <c r="D352" s="86"/>
      <c r="E352" s="86"/>
      <c r="F352" s="144"/>
    </row>
    <row r="353" spans="1:6" ht="13.5" x14ac:dyDescent="0.25">
      <c r="A353" s="86"/>
      <c r="B353" s="86"/>
      <c r="C353" s="86"/>
      <c r="D353" s="86"/>
      <c r="E353" s="86"/>
    </row>
    <row r="354" spans="1:6" ht="13.5" x14ac:dyDescent="0.25">
      <c r="A354" s="86"/>
      <c r="B354" s="86"/>
      <c r="C354" s="86"/>
      <c r="D354" s="86"/>
      <c r="E354" s="86"/>
      <c r="F354" s="144"/>
    </row>
    <row r="355" spans="1:6" ht="13.5" x14ac:dyDescent="0.25">
      <c r="A355" s="86"/>
      <c r="B355" s="86"/>
      <c r="C355" s="86"/>
      <c r="D355" s="86"/>
      <c r="E355" s="86"/>
      <c r="F355" s="144"/>
    </row>
    <row r="356" spans="1:6" ht="13.5" x14ac:dyDescent="0.25">
      <c r="A356" s="86"/>
      <c r="B356" s="86"/>
      <c r="E356" s="86"/>
    </row>
    <row r="357" spans="1:6" ht="13.5" x14ac:dyDescent="0.25">
      <c r="A357" s="86"/>
      <c r="B357" s="86"/>
      <c r="C357" s="86"/>
      <c r="D357" s="86"/>
      <c r="E357" s="86"/>
      <c r="F357" s="144"/>
    </row>
    <row r="358" spans="1:6" ht="13.5" x14ac:dyDescent="0.25">
      <c r="A358" s="86"/>
      <c r="B358" s="86"/>
      <c r="C358" s="86"/>
      <c r="D358" s="86"/>
      <c r="E358" s="86"/>
      <c r="F358" s="144"/>
    </row>
    <row r="359" spans="1:6" ht="13.5" x14ac:dyDescent="0.25">
      <c r="A359" s="86"/>
      <c r="B359" s="86"/>
      <c r="C359" s="86"/>
      <c r="D359" s="86"/>
      <c r="E359" s="86"/>
      <c r="F359" s="144"/>
    </row>
    <row r="360" spans="1:6" ht="13.5" x14ac:dyDescent="0.25">
      <c r="A360" s="86"/>
      <c r="B360" s="86"/>
      <c r="C360" s="86"/>
      <c r="D360" s="86"/>
      <c r="E360" s="86"/>
      <c r="F360" s="144"/>
    </row>
    <row r="361" spans="1:6" ht="13.5" x14ac:dyDescent="0.25">
      <c r="A361" s="86"/>
      <c r="B361" s="86"/>
      <c r="C361" s="86"/>
      <c r="D361" s="86"/>
      <c r="E361" s="86"/>
      <c r="F361" s="144"/>
    </row>
    <row r="362" spans="1:6" ht="13.5" x14ac:dyDescent="0.25">
      <c r="A362" s="86"/>
      <c r="B362" s="86"/>
      <c r="C362" s="86"/>
      <c r="D362" s="86"/>
      <c r="E362" s="86"/>
      <c r="F362" s="144"/>
    </row>
    <row r="363" spans="1:6" ht="13.5" x14ac:dyDescent="0.25">
      <c r="A363" s="86"/>
      <c r="B363" s="86"/>
      <c r="C363" s="86"/>
      <c r="D363" s="86"/>
      <c r="E363" s="86"/>
      <c r="F363" s="144"/>
    </row>
    <row r="364" spans="1:6" ht="13.5" x14ac:dyDescent="0.25">
      <c r="A364" s="86"/>
      <c r="B364" s="86"/>
      <c r="C364" s="86"/>
      <c r="D364" s="86"/>
      <c r="E364" s="86"/>
      <c r="F364" s="144"/>
    </row>
    <row r="365" spans="1:6" ht="13.5" x14ac:dyDescent="0.25">
      <c r="A365" s="86"/>
      <c r="B365" s="86"/>
      <c r="C365" s="86"/>
      <c r="D365" s="86"/>
      <c r="E365" s="86"/>
      <c r="F365" s="144"/>
    </row>
    <row r="366" spans="1:6" ht="13.5" x14ac:dyDescent="0.25">
      <c r="A366" s="86"/>
      <c r="B366" s="86"/>
      <c r="C366" s="86"/>
      <c r="D366" s="86"/>
      <c r="E366" s="86"/>
      <c r="F366" s="144"/>
    </row>
    <row r="367" spans="1:6" ht="13.5" x14ac:dyDescent="0.25">
      <c r="A367" s="86"/>
      <c r="B367" s="86"/>
      <c r="C367" s="86"/>
      <c r="D367" s="86"/>
      <c r="E367" s="86"/>
      <c r="F367" s="144"/>
    </row>
    <row r="368" spans="1:6" ht="13.5" x14ac:dyDescent="0.25">
      <c r="A368" s="86"/>
      <c r="B368" s="86"/>
      <c r="C368" s="86"/>
      <c r="D368" s="86"/>
      <c r="E368" s="86"/>
      <c r="F368" s="144"/>
    </row>
    <row r="369" spans="1:6" ht="13.5" x14ac:dyDescent="0.25">
      <c r="A369" s="86"/>
      <c r="B369" s="86"/>
      <c r="C369" s="86"/>
      <c r="D369" s="86"/>
      <c r="E369" s="86"/>
      <c r="F369" s="144"/>
    </row>
    <row r="370" spans="1:6" ht="13.5" x14ac:dyDescent="0.25">
      <c r="A370" s="86"/>
      <c r="B370" s="86"/>
      <c r="C370" s="86"/>
      <c r="D370" s="86"/>
      <c r="E370" s="86"/>
      <c r="F370" s="144"/>
    </row>
    <row r="371" spans="1:6" ht="13.5" x14ac:dyDescent="0.25">
      <c r="A371" s="86"/>
      <c r="B371" s="86"/>
      <c r="C371" s="86"/>
      <c r="D371" s="86"/>
      <c r="E371" s="86"/>
      <c r="F371" s="144"/>
    </row>
    <row r="372" spans="1:6" ht="13.5" x14ac:dyDescent="0.25">
      <c r="A372" s="86"/>
      <c r="B372" s="86"/>
      <c r="C372" s="86"/>
      <c r="D372" s="86"/>
      <c r="E372" s="86"/>
      <c r="F372" s="144"/>
    </row>
    <row r="373" spans="1:6" ht="13.5" x14ac:dyDescent="0.25">
      <c r="A373" s="86"/>
      <c r="B373" s="86"/>
      <c r="E373" s="86"/>
    </row>
    <row r="374" spans="1:6" ht="13.5" x14ac:dyDescent="0.25">
      <c r="A374" s="86"/>
      <c r="B374" s="86"/>
      <c r="C374" s="86"/>
      <c r="D374" s="86"/>
      <c r="E374" s="86"/>
      <c r="F374" s="144"/>
    </row>
    <row r="375" spans="1:6" ht="13.5" x14ac:dyDescent="0.25">
      <c r="A375" s="86"/>
      <c r="B375" s="86"/>
      <c r="C375" s="86"/>
      <c r="D375" s="86"/>
      <c r="E375" s="86"/>
      <c r="F375" s="144"/>
    </row>
    <row r="376" spans="1:6" ht="13.5" x14ac:dyDescent="0.25">
      <c r="A376" s="86"/>
      <c r="B376" s="86"/>
      <c r="C376" s="86"/>
      <c r="D376" s="86"/>
      <c r="E376" s="86"/>
      <c r="F376" s="144"/>
    </row>
    <row r="377" spans="1:6" ht="13.5" x14ac:dyDescent="0.25">
      <c r="A377" s="86"/>
      <c r="B377" s="86"/>
      <c r="C377" s="86"/>
      <c r="D377" s="86"/>
      <c r="E377" s="86"/>
      <c r="F377" s="144"/>
    </row>
    <row r="378" spans="1:6" ht="13.5" x14ac:dyDescent="0.25">
      <c r="A378" s="86"/>
      <c r="B378" s="86"/>
      <c r="C378" s="86"/>
      <c r="D378" s="86"/>
      <c r="E378" s="86"/>
      <c r="F378" s="144"/>
    </row>
    <row r="379" spans="1:6" ht="13.5" x14ac:dyDescent="0.25">
      <c r="A379" s="86"/>
      <c r="B379" s="86"/>
      <c r="C379" s="86"/>
      <c r="D379" s="86"/>
      <c r="E379" s="86"/>
      <c r="F379" s="144"/>
    </row>
    <row r="380" spans="1:6" ht="13.5" x14ac:dyDescent="0.25">
      <c r="A380" s="86"/>
      <c r="B380" s="86"/>
      <c r="C380" s="86"/>
      <c r="D380" s="86"/>
      <c r="E380" s="86"/>
      <c r="F380" s="144"/>
    </row>
    <row r="381" spans="1:6" ht="13.5" x14ac:dyDescent="0.25">
      <c r="A381" s="86"/>
      <c r="B381" s="86"/>
      <c r="C381" s="86"/>
      <c r="D381" s="86"/>
      <c r="E381" s="86"/>
      <c r="F381" s="144"/>
    </row>
    <row r="382" spans="1:6" ht="13.5" x14ac:dyDescent="0.25">
      <c r="A382" s="86"/>
      <c r="B382" s="86"/>
      <c r="E382" s="86"/>
    </row>
    <row r="383" spans="1:6" ht="13.5" x14ac:dyDescent="0.25">
      <c r="A383" s="86"/>
      <c r="B383" s="86"/>
      <c r="C383" s="86"/>
      <c r="D383" s="86"/>
      <c r="E383" s="86"/>
      <c r="F383" s="144"/>
    </row>
    <row r="384" spans="1:6" ht="13.5" x14ac:dyDescent="0.25">
      <c r="A384" s="86"/>
      <c r="B384" s="86"/>
      <c r="C384" s="86"/>
      <c r="D384" s="86"/>
      <c r="E384" s="86"/>
      <c r="F384" s="144"/>
    </row>
    <row r="385" spans="1:6" ht="13.5" x14ac:dyDescent="0.25">
      <c r="A385" s="86"/>
      <c r="B385" s="86"/>
      <c r="C385" s="86"/>
      <c r="D385" s="86"/>
      <c r="E385" s="86"/>
      <c r="F385" s="144"/>
    </row>
    <row r="386" spans="1:6" ht="13.5" x14ac:dyDescent="0.25">
      <c r="A386" s="86"/>
      <c r="B386" s="86"/>
      <c r="C386" s="86"/>
      <c r="D386" s="86"/>
      <c r="E386" s="86"/>
      <c r="F386" s="144"/>
    </row>
    <row r="387" spans="1:6" ht="13.5" x14ac:dyDescent="0.25">
      <c r="A387" s="86"/>
      <c r="B387" s="86"/>
      <c r="C387" s="86"/>
      <c r="D387" s="86"/>
      <c r="E387" s="86"/>
      <c r="F387" s="144"/>
    </row>
    <row r="388" spans="1:6" ht="13.5" x14ac:dyDescent="0.25">
      <c r="A388" s="86"/>
      <c r="B388" s="86"/>
      <c r="C388" s="86"/>
      <c r="D388" s="86"/>
      <c r="E388" s="86"/>
      <c r="F388" s="144"/>
    </row>
    <row r="389" spans="1:6" ht="13.5" x14ac:dyDescent="0.25">
      <c r="A389" s="86"/>
      <c r="B389" s="86"/>
      <c r="C389" s="86"/>
      <c r="D389" s="86"/>
      <c r="E389" s="86"/>
      <c r="F389" s="144"/>
    </row>
    <row r="390" spans="1:6" ht="13.5" x14ac:dyDescent="0.25">
      <c r="A390" s="86"/>
      <c r="B390" s="86"/>
      <c r="C390" s="86"/>
      <c r="D390" s="86"/>
      <c r="E390" s="86"/>
      <c r="F390" s="144"/>
    </row>
    <row r="391" spans="1:6" ht="13.5" x14ac:dyDescent="0.25">
      <c r="A391" s="86"/>
      <c r="B391" s="86"/>
      <c r="C391" s="86"/>
      <c r="D391" s="86"/>
      <c r="E391" s="86"/>
      <c r="F391" s="144"/>
    </row>
    <row r="392" spans="1:6" ht="13.5" x14ac:dyDescent="0.25">
      <c r="A392" s="86"/>
      <c r="B392" s="86"/>
      <c r="C392" s="86"/>
      <c r="D392" s="86"/>
      <c r="E392" s="86"/>
      <c r="F392" s="144"/>
    </row>
    <row r="393" spans="1:6" ht="13.5" x14ac:dyDescent="0.25">
      <c r="A393" s="86"/>
      <c r="B393" s="86"/>
      <c r="C393" s="86"/>
      <c r="D393" s="86"/>
      <c r="E393" s="86"/>
      <c r="F393" s="144"/>
    </row>
    <row r="394" spans="1:6" ht="13.5" x14ac:dyDescent="0.25">
      <c r="A394" s="86"/>
      <c r="B394" s="86"/>
      <c r="E394" s="86"/>
    </row>
    <row r="395" spans="1:6" ht="13.5" x14ac:dyDescent="0.25">
      <c r="A395" s="86"/>
      <c r="B395" s="86"/>
      <c r="C395" s="86"/>
      <c r="D395" s="86"/>
      <c r="E395" s="86"/>
      <c r="F395" s="144"/>
    </row>
    <row r="396" spans="1:6" ht="13.5" x14ac:dyDescent="0.25">
      <c r="A396" s="86"/>
      <c r="B396" s="86"/>
      <c r="C396" s="86"/>
      <c r="D396" s="86"/>
      <c r="E396" s="86"/>
      <c r="F396" s="144"/>
    </row>
    <row r="397" spans="1:6" ht="13.5" x14ac:dyDescent="0.25">
      <c r="A397" s="86"/>
      <c r="B397" s="86"/>
      <c r="C397" s="86"/>
      <c r="D397" s="86"/>
      <c r="E397" s="86"/>
      <c r="F397" s="144"/>
    </row>
    <row r="398" spans="1:6" ht="13.5" x14ac:dyDescent="0.25">
      <c r="A398" s="86"/>
      <c r="B398" s="86"/>
      <c r="C398" s="86"/>
      <c r="D398" s="86"/>
      <c r="E398" s="86"/>
      <c r="F398" s="144"/>
    </row>
    <row r="399" spans="1:6" ht="13.5" x14ac:dyDescent="0.25">
      <c r="A399" s="86"/>
      <c r="B399" s="86"/>
      <c r="C399" s="86"/>
      <c r="D399" s="86"/>
      <c r="E399" s="86"/>
      <c r="F399" s="144"/>
    </row>
    <row r="400" spans="1:6" ht="13.5" x14ac:dyDescent="0.25">
      <c r="A400" s="86"/>
      <c r="B400" s="86"/>
      <c r="C400" s="86"/>
      <c r="D400" s="86"/>
      <c r="E400" s="86"/>
      <c r="F400" s="144"/>
    </row>
    <row r="401" spans="1:6" ht="13.5" x14ac:dyDescent="0.25">
      <c r="A401" s="86"/>
      <c r="B401" s="86"/>
      <c r="C401" s="86"/>
      <c r="D401" s="86"/>
      <c r="E401" s="86"/>
      <c r="F401" s="144"/>
    </row>
    <row r="402" spans="1:6" ht="13.5" x14ac:dyDescent="0.25">
      <c r="A402" s="86"/>
      <c r="B402" s="86"/>
      <c r="C402" s="86"/>
      <c r="D402" s="86"/>
      <c r="E402" s="86"/>
      <c r="F402" s="144"/>
    </row>
    <row r="403" spans="1:6" ht="13.5" x14ac:dyDescent="0.25">
      <c r="A403" s="86"/>
      <c r="B403" s="86"/>
      <c r="C403" s="86"/>
      <c r="D403" s="86"/>
      <c r="E403" s="86"/>
      <c r="F403" s="144"/>
    </row>
    <row r="404" spans="1:6" ht="13.5" x14ac:dyDescent="0.25">
      <c r="A404" s="86"/>
      <c r="B404" s="86"/>
      <c r="E404" s="86"/>
    </row>
    <row r="405" spans="1:6" ht="13.5" x14ac:dyDescent="0.25">
      <c r="A405" s="86"/>
      <c r="B405" s="86"/>
      <c r="C405" s="86"/>
      <c r="D405" s="86"/>
      <c r="E405" s="102"/>
      <c r="F405" s="144"/>
    </row>
    <row r="406" spans="1:6" ht="13.5" x14ac:dyDescent="0.25">
      <c r="A406" s="86"/>
      <c r="B406" s="86"/>
      <c r="C406" s="86"/>
      <c r="D406" s="86"/>
      <c r="E406" s="102"/>
      <c r="F406" s="144"/>
    </row>
    <row r="407" spans="1:6" ht="13.5" x14ac:dyDescent="0.25">
      <c r="A407" s="86"/>
      <c r="B407" s="86"/>
      <c r="C407" s="86"/>
      <c r="D407" s="86"/>
      <c r="E407" s="102"/>
      <c r="F407" s="144"/>
    </row>
    <row r="408" spans="1:6" ht="13.5" x14ac:dyDescent="0.25">
      <c r="A408" s="86"/>
      <c r="B408" s="86"/>
      <c r="C408" s="86"/>
      <c r="D408" s="86"/>
      <c r="E408" s="102"/>
      <c r="F408" s="144"/>
    </row>
    <row r="409" spans="1:6" ht="13.5" x14ac:dyDescent="0.25">
      <c r="A409" s="86"/>
      <c r="B409" s="86"/>
      <c r="C409" s="86"/>
      <c r="D409" s="86"/>
      <c r="E409" s="102"/>
      <c r="F409" s="144"/>
    </row>
    <row r="410" spans="1:6" ht="13.5" x14ac:dyDescent="0.25">
      <c r="A410" s="86"/>
      <c r="B410" s="86"/>
      <c r="C410" s="86"/>
      <c r="D410" s="86"/>
      <c r="E410" s="102"/>
      <c r="F410" s="144"/>
    </row>
    <row r="411" spans="1:6" ht="13.5" x14ac:dyDescent="0.25">
      <c r="A411" s="86"/>
      <c r="B411" s="86"/>
      <c r="C411" s="86"/>
      <c r="D411" s="86"/>
      <c r="E411" s="102"/>
      <c r="F411" s="144"/>
    </row>
    <row r="412" spans="1:6" ht="13.5" x14ac:dyDescent="0.25">
      <c r="A412" s="86"/>
      <c r="B412" s="86"/>
      <c r="C412" s="86"/>
      <c r="D412" s="86"/>
      <c r="E412" s="102"/>
      <c r="F412" s="144"/>
    </row>
    <row r="413" spans="1:6" ht="13.5" x14ac:dyDescent="0.25">
      <c r="A413" s="86"/>
      <c r="B413" s="86"/>
      <c r="E413" s="86"/>
    </row>
    <row r="414" spans="1:6" ht="13.5" x14ac:dyDescent="0.25">
      <c r="A414" s="86"/>
      <c r="B414" s="86"/>
      <c r="C414" s="86"/>
      <c r="D414" s="86"/>
      <c r="E414" s="102"/>
      <c r="F414" s="144"/>
    </row>
    <row r="415" spans="1:6" ht="13.5" x14ac:dyDescent="0.25">
      <c r="A415" s="86"/>
      <c r="B415" s="86"/>
      <c r="C415" s="86"/>
      <c r="D415" s="86"/>
      <c r="E415" s="102"/>
      <c r="F415" s="144"/>
    </row>
    <row r="416" spans="1:6" ht="13.5" x14ac:dyDescent="0.25">
      <c r="A416" s="86"/>
      <c r="B416" s="86"/>
      <c r="C416" s="86"/>
      <c r="D416" s="86"/>
      <c r="E416" s="102"/>
      <c r="F416" s="144"/>
    </row>
    <row r="417" spans="1:6" ht="13.5" x14ac:dyDescent="0.25">
      <c r="A417" s="86"/>
      <c r="B417" s="86"/>
      <c r="C417" s="86"/>
      <c r="D417" s="86"/>
      <c r="E417" s="102"/>
      <c r="F417" s="144"/>
    </row>
    <row r="418" spans="1:6" ht="13.5" x14ac:dyDescent="0.25">
      <c r="A418" s="86"/>
      <c r="B418" s="86"/>
      <c r="C418" s="86"/>
      <c r="D418" s="86"/>
      <c r="E418" s="102"/>
      <c r="F418" s="144"/>
    </row>
    <row r="419" spans="1:6" ht="13.5" x14ac:dyDescent="0.25">
      <c r="A419" s="86"/>
      <c r="B419" s="86"/>
      <c r="C419" s="86"/>
      <c r="D419" s="86"/>
      <c r="E419" s="102"/>
      <c r="F419" s="144"/>
    </row>
    <row r="420" spans="1:6" ht="13.5" x14ac:dyDescent="0.25">
      <c r="A420" s="86"/>
      <c r="B420" s="86"/>
      <c r="C420" s="86"/>
      <c r="D420" s="86"/>
      <c r="E420" s="102"/>
      <c r="F420" s="144"/>
    </row>
    <row r="421" spans="1:6" ht="13.5" x14ac:dyDescent="0.25">
      <c r="A421" s="86"/>
      <c r="B421" s="86"/>
      <c r="C421" s="86"/>
      <c r="D421" s="86"/>
      <c r="E421" s="102"/>
      <c r="F421" s="144"/>
    </row>
    <row r="422" spans="1:6" ht="13.5" x14ac:dyDescent="0.25">
      <c r="A422" s="86"/>
      <c r="B422" s="86"/>
      <c r="E422" s="86"/>
    </row>
    <row r="423" spans="1:6" ht="13.5" x14ac:dyDescent="0.25">
      <c r="A423" s="86"/>
      <c r="B423" s="86"/>
      <c r="C423" s="86"/>
      <c r="D423" s="86"/>
      <c r="E423" s="102"/>
      <c r="F423" s="144"/>
    </row>
    <row r="424" spans="1:6" ht="13.5" x14ac:dyDescent="0.25">
      <c r="A424" s="86"/>
      <c r="B424" s="86"/>
      <c r="C424" s="86"/>
      <c r="D424" s="86"/>
      <c r="E424" s="102"/>
      <c r="F424" s="144"/>
    </row>
    <row r="425" spans="1:6" ht="13.5" x14ac:dyDescent="0.25">
      <c r="A425" s="86"/>
      <c r="B425" s="86"/>
      <c r="C425" s="86"/>
      <c r="D425" s="86"/>
      <c r="E425" s="102"/>
      <c r="F425" s="144"/>
    </row>
    <row r="426" spans="1:6" ht="13.5" x14ac:dyDescent="0.25">
      <c r="A426" s="86"/>
      <c r="B426" s="86"/>
      <c r="C426" s="86"/>
      <c r="D426" s="86"/>
      <c r="E426" s="102"/>
      <c r="F426" s="144"/>
    </row>
    <row r="427" spans="1:6" ht="13.5" x14ac:dyDescent="0.25">
      <c r="A427" s="86"/>
      <c r="B427" s="86"/>
      <c r="C427" s="86"/>
      <c r="D427" s="86"/>
      <c r="E427" s="102"/>
      <c r="F427" s="144"/>
    </row>
    <row r="428" spans="1:6" ht="13.5" x14ac:dyDescent="0.25">
      <c r="A428" s="86"/>
      <c r="B428" s="86"/>
      <c r="C428" s="86"/>
      <c r="D428" s="86"/>
      <c r="E428" s="102"/>
      <c r="F428" s="144"/>
    </row>
    <row r="429" spans="1:6" ht="13.5" x14ac:dyDescent="0.25">
      <c r="A429" s="86"/>
      <c r="B429" s="86"/>
      <c r="C429" s="86"/>
      <c r="D429" s="86"/>
      <c r="E429" s="102"/>
      <c r="F429" s="144"/>
    </row>
    <row r="430" spans="1:6" ht="13.5" x14ac:dyDescent="0.25">
      <c r="A430" s="86"/>
      <c r="B430" s="86"/>
      <c r="C430" s="86"/>
      <c r="D430" s="86"/>
      <c r="E430" s="102"/>
      <c r="F430" s="144"/>
    </row>
    <row r="431" spans="1:6" ht="13.5" x14ac:dyDescent="0.25">
      <c r="A431" s="86"/>
      <c r="B431" s="86"/>
      <c r="E431" s="86"/>
    </row>
    <row r="432" spans="1:6" ht="13.5" x14ac:dyDescent="0.25">
      <c r="A432" s="86"/>
      <c r="B432" s="86"/>
      <c r="C432" s="86"/>
      <c r="D432" s="86"/>
      <c r="E432" s="102"/>
      <c r="F432" s="144"/>
    </row>
    <row r="433" spans="1:6" ht="13.5" x14ac:dyDescent="0.25">
      <c r="A433" s="86"/>
      <c r="B433" s="86"/>
      <c r="C433" s="86"/>
      <c r="D433" s="86"/>
      <c r="E433" s="102"/>
      <c r="F433" s="144"/>
    </row>
    <row r="434" spans="1:6" ht="13.5" x14ac:dyDescent="0.25">
      <c r="A434" s="86"/>
      <c r="B434" s="86"/>
      <c r="C434" s="86"/>
      <c r="D434" s="86"/>
      <c r="E434" s="102"/>
      <c r="F434" s="144"/>
    </row>
    <row r="435" spans="1:6" ht="13.5" x14ac:dyDescent="0.25">
      <c r="A435" s="86"/>
      <c r="B435" s="86"/>
      <c r="C435" s="86"/>
      <c r="D435" s="86"/>
      <c r="E435" s="102"/>
      <c r="F435" s="144"/>
    </row>
    <row r="436" spans="1:6" ht="13.5" x14ac:dyDescent="0.25">
      <c r="A436" s="86"/>
      <c r="B436" s="86"/>
      <c r="C436" s="86"/>
      <c r="D436" s="86"/>
      <c r="E436" s="102"/>
      <c r="F436" s="144"/>
    </row>
    <row r="437" spans="1:6" ht="13.5" x14ac:dyDescent="0.25">
      <c r="A437" s="86"/>
      <c r="B437" s="86"/>
      <c r="C437" s="86"/>
      <c r="D437" s="86"/>
      <c r="E437" s="102"/>
      <c r="F437" s="144"/>
    </row>
    <row r="438" spans="1:6" ht="13.5" x14ac:dyDescent="0.25">
      <c r="A438" s="86"/>
      <c r="B438" s="86"/>
      <c r="C438" s="86"/>
      <c r="D438" s="86"/>
      <c r="E438" s="102"/>
      <c r="F438" s="144"/>
    </row>
    <row r="439" spans="1:6" ht="13.5" x14ac:dyDescent="0.25">
      <c r="A439" s="86"/>
      <c r="B439" s="86"/>
      <c r="C439" s="86"/>
      <c r="D439" s="86"/>
      <c r="E439" s="102"/>
      <c r="F439" s="144"/>
    </row>
    <row r="440" spans="1:6" ht="13.5" x14ac:dyDescent="0.25">
      <c r="A440" s="86"/>
      <c r="B440" s="86"/>
      <c r="E440" s="86"/>
    </row>
    <row r="441" spans="1:6" ht="13.5" x14ac:dyDescent="0.25">
      <c r="A441" s="86"/>
      <c r="B441" s="86"/>
      <c r="C441" s="86"/>
      <c r="D441" s="86"/>
      <c r="E441" s="102"/>
      <c r="F441" s="144"/>
    </row>
    <row r="442" spans="1:6" ht="13.5" x14ac:dyDescent="0.25">
      <c r="A442" s="86"/>
      <c r="B442" s="86"/>
      <c r="C442" s="86"/>
      <c r="D442" s="86"/>
      <c r="E442" s="102"/>
      <c r="F442" s="144"/>
    </row>
    <row r="443" spans="1:6" ht="13.5" x14ac:dyDescent="0.25">
      <c r="A443" s="86"/>
      <c r="B443" s="86"/>
      <c r="C443" s="86"/>
      <c r="D443" s="86"/>
      <c r="E443" s="102"/>
      <c r="F443" s="144"/>
    </row>
    <row r="444" spans="1:6" ht="13.5" x14ac:dyDescent="0.25">
      <c r="A444" s="86"/>
      <c r="B444" s="86"/>
      <c r="C444" s="86"/>
      <c r="D444" s="86"/>
      <c r="E444" s="102"/>
      <c r="F444" s="144"/>
    </row>
    <row r="445" spans="1:6" ht="13.5" x14ac:dyDescent="0.25">
      <c r="A445" s="86"/>
      <c r="B445" s="86"/>
      <c r="C445" s="86"/>
      <c r="D445" s="86"/>
      <c r="E445" s="102"/>
      <c r="F445" s="144"/>
    </row>
    <row r="446" spans="1:6" ht="13.5" x14ac:dyDescent="0.25">
      <c r="A446" s="86"/>
      <c r="B446" s="86"/>
      <c r="C446" s="86"/>
      <c r="D446" s="86"/>
      <c r="E446" s="102"/>
      <c r="F446" s="144"/>
    </row>
    <row r="447" spans="1:6" ht="13.5" x14ac:dyDescent="0.25">
      <c r="A447" s="86"/>
      <c r="B447" s="86"/>
      <c r="C447" s="86"/>
      <c r="D447" s="86"/>
      <c r="E447" s="102"/>
      <c r="F447" s="144"/>
    </row>
    <row r="448" spans="1:6" ht="13.5" x14ac:dyDescent="0.25">
      <c r="A448" s="86"/>
      <c r="B448" s="86"/>
      <c r="C448" s="86"/>
      <c r="D448" s="86"/>
      <c r="E448" s="86"/>
      <c r="F448" s="144"/>
    </row>
    <row r="449" spans="1:6" ht="13.5" x14ac:dyDescent="0.25">
      <c r="A449" s="86"/>
      <c r="B449" s="86"/>
      <c r="C449" s="86"/>
      <c r="D449" s="86"/>
      <c r="E449" s="102"/>
      <c r="F449" s="144"/>
    </row>
    <row r="450" spans="1:6" ht="13.5" x14ac:dyDescent="0.25">
      <c r="A450" s="86"/>
      <c r="B450" s="86"/>
      <c r="E450" s="86"/>
    </row>
    <row r="451" spans="1:6" ht="13.5" x14ac:dyDescent="0.25">
      <c r="A451" s="86"/>
      <c r="B451" s="86"/>
      <c r="C451" s="86"/>
      <c r="D451" s="86"/>
      <c r="E451" s="86"/>
      <c r="F451" s="144"/>
    </row>
    <row r="452" spans="1:6" ht="13.5" x14ac:dyDescent="0.25">
      <c r="A452" s="86"/>
      <c r="B452" s="86"/>
      <c r="C452" s="86"/>
      <c r="D452" s="86"/>
      <c r="E452" s="86"/>
      <c r="F452" s="144"/>
    </row>
    <row r="453" spans="1:6" ht="13.5" x14ac:dyDescent="0.25">
      <c r="A453" s="86"/>
      <c r="B453" s="86"/>
      <c r="C453" s="86"/>
      <c r="D453" s="86"/>
      <c r="E453" s="86"/>
      <c r="F453" s="144"/>
    </row>
    <row r="454" spans="1:6" ht="13.5" x14ac:dyDescent="0.25">
      <c r="A454" s="86"/>
      <c r="B454" s="86"/>
      <c r="C454" s="86"/>
      <c r="D454" s="86"/>
      <c r="E454" s="86"/>
      <c r="F454" s="144"/>
    </row>
    <row r="455" spans="1:6" ht="13.5" x14ac:dyDescent="0.25">
      <c r="A455" s="86"/>
      <c r="B455" s="86"/>
      <c r="C455" s="86"/>
      <c r="D455" s="86"/>
      <c r="E455" s="86"/>
      <c r="F455" s="144"/>
    </row>
    <row r="456" spans="1:6" ht="13.5" x14ac:dyDescent="0.25">
      <c r="A456" s="86"/>
      <c r="B456" s="86"/>
      <c r="C456" s="86"/>
      <c r="D456" s="86"/>
      <c r="E456" s="86"/>
      <c r="F456" s="144"/>
    </row>
    <row r="457" spans="1:6" ht="13.5" x14ac:dyDescent="0.25">
      <c r="A457" s="86"/>
      <c r="B457" s="86"/>
      <c r="C457" s="86"/>
      <c r="D457" s="86"/>
      <c r="E457" s="86"/>
      <c r="F457" s="144"/>
    </row>
    <row r="458" spans="1:6" ht="13.5" x14ac:dyDescent="0.25">
      <c r="A458" s="86"/>
      <c r="B458" s="86"/>
      <c r="C458" s="86"/>
      <c r="D458" s="86"/>
      <c r="E458" s="86"/>
      <c r="F458" s="144"/>
    </row>
    <row r="459" spans="1:6" ht="13.5" x14ac:dyDescent="0.25">
      <c r="A459" s="86"/>
      <c r="B459" s="86"/>
      <c r="C459" s="86"/>
      <c r="D459" s="86"/>
      <c r="E459" s="86"/>
      <c r="F459" s="144"/>
    </row>
    <row r="460" spans="1:6" ht="13.5" x14ac:dyDescent="0.25">
      <c r="A460" s="86"/>
      <c r="B460" s="86"/>
      <c r="C460" s="86"/>
      <c r="D460" s="86"/>
      <c r="E460" s="86"/>
      <c r="F460" s="144"/>
    </row>
    <row r="461" spans="1:6" ht="13.5" x14ac:dyDescent="0.25">
      <c r="A461" s="86"/>
      <c r="B461" s="86"/>
      <c r="C461" s="86"/>
      <c r="D461" s="86"/>
      <c r="E461" s="86"/>
      <c r="F461" s="144"/>
    </row>
    <row r="462" spans="1:6" ht="13.5" x14ac:dyDescent="0.25">
      <c r="A462" s="86"/>
      <c r="B462" s="86"/>
      <c r="C462" s="86"/>
      <c r="D462" s="86"/>
      <c r="E462" s="86"/>
      <c r="F462" s="144"/>
    </row>
    <row r="463" spans="1:6" ht="13.5" x14ac:dyDescent="0.25">
      <c r="A463" s="86"/>
      <c r="B463" s="86"/>
      <c r="C463" s="86"/>
      <c r="D463" s="86"/>
      <c r="E463" s="86"/>
      <c r="F463" s="144"/>
    </row>
    <row r="464" spans="1:6" ht="13.5" x14ac:dyDescent="0.25">
      <c r="A464" s="86"/>
      <c r="B464" s="86"/>
      <c r="C464" s="86"/>
      <c r="D464" s="86"/>
      <c r="E464" s="86"/>
      <c r="F464" s="144"/>
    </row>
    <row r="465" spans="1:6" ht="13.5" x14ac:dyDescent="0.25">
      <c r="A465" s="86"/>
      <c r="B465" s="86"/>
      <c r="C465" s="86"/>
      <c r="D465" s="86"/>
      <c r="E465" s="86"/>
      <c r="F465" s="144"/>
    </row>
    <row r="466" spans="1:6" ht="13.5" x14ac:dyDescent="0.25">
      <c r="A466" s="86"/>
      <c r="B466" s="86"/>
      <c r="C466" s="86"/>
      <c r="D466" s="86"/>
      <c r="E466" s="86"/>
      <c r="F466" s="144"/>
    </row>
    <row r="467" spans="1:6" ht="13.5" x14ac:dyDescent="0.25">
      <c r="A467" s="86"/>
      <c r="B467" s="86"/>
      <c r="C467" s="86"/>
      <c r="D467" s="86"/>
      <c r="E467" s="86"/>
      <c r="F467" s="144"/>
    </row>
    <row r="468" spans="1:6" ht="13.5" x14ac:dyDescent="0.25">
      <c r="A468" s="86"/>
      <c r="B468" s="86"/>
      <c r="C468" s="86"/>
      <c r="D468" s="86"/>
      <c r="E468" s="86"/>
      <c r="F468" s="144"/>
    </row>
    <row r="469" spans="1:6" ht="13.5" x14ac:dyDescent="0.25">
      <c r="A469" s="86"/>
      <c r="B469" s="86"/>
      <c r="C469" s="86"/>
      <c r="D469" s="86"/>
      <c r="E469" s="86"/>
      <c r="F469" s="144"/>
    </row>
    <row r="470" spans="1:6" ht="13.5" x14ac:dyDescent="0.25">
      <c r="A470" s="86"/>
      <c r="B470" s="86"/>
      <c r="C470" s="86"/>
      <c r="D470" s="86"/>
      <c r="E470" s="86"/>
      <c r="F470" s="144"/>
    </row>
    <row r="471" spans="1:6" ht="13.5" x14ac:dyDescent="0.25">
      <c r="A471" s="86"/>
      <c r="B471" s="86"/>
      <c r="C471" s="86"/>
      <c r="D471" s="86"/>
      <c r="E471" s="86"/>
      <c r="F471" s="144"/>
    </row>
    <row r="472" spans="1:6" ht="13.5" x14ac:dyDescent="0.25">
      <c r="A472" s="86"/>
      <c r="B472" s="86"/>
      <c r="C472" s="86"/>
      <c r="D472" s="86"/>
      <c r="E472" s="86"/>
      <c r="F472" s="144"/>
    </row>
    <row r="473" spans="1:6" ht="13.5" x14ac:dyDescent="0.25">
      <c r="A473" s="86"/>
      <c r="B473" s="86"/>
      <c r="C473" s="86"/>
      <c r="D473" s="86"/>
      <c r="E473" s="86"/>
      <c r="F473" s="144"/>
    </row>
    <row r="474" spans="1:6" ht="13.5" x14ac:dyDescent="0.25">
      <c r="A474" s="86"/>
      <c r="B474" s="86"/>
      <c r="C474" s="86"/>
      <c r="D474" s="86"/>
      <c r="E474" s="86"/>
      <c r="F474" s="144"/>
    </row>
    <row r="475" spans="1:6" ht="13.5" x14ac:dyDescent="0.25">
      <c r="A475" s="86"/>
      <c r="B475" s="86"/>
      <c r="C475" s="86"/>
      <c r="D475" s="86"/>
      <c r="E475" s="86"/>
      <c r="F475" s="144"/>
    </row>
    <row r="476" spans="1:6" ht="13.5" x14ac:dyDescent="0.25">
      <c r="A476" s="86"/>
      <c r="B476" s="86"/>
      <c r="C476" s="86"/>
      <c r="D476" s="86"/>
      <c r="E476" s="86"/>
      <c r="F476" s="144"/>
    </row>
    <row r="477" spans="1:6" ht="13.5" x14ac:dyDescent="0.25">
      <c r="A477" s="86"/>
      <c r="B477" s="86"/>
      <c r="C477" s="86"/>
      <c r="D477" s="86"/>
      <c r="E477" s="86"/>
      <c r="F477" s="144"/>
    </row>
    <row r="478" spans="1:6" ht="13.5" x14ac:dyDescent="0.25">
      <c r="A478" s="86"/>
      <c r="B478" s="86"/>
      <c r="C478" s="86"/>
      <c r="D478" s="86"/>
      <c r="E478" s="86"/>
      <c r="F478" s="144"/>
    </row>
    <row r="479" spans="1:6" ht="13.5" x14ac:dyDescent="0.25">
      <c r="A479" s="86"/>
      <c r="B479" s="86"/>
      <c r="C479" s="86"/>
      <c r="D479" s="86"/>
      <c r="E479" s="86"/>
      <c r="F479" s="144"/>
    </row>
    <row r="480" spans="1:6" ht="13.5" x14ac:dyDescent="0.25">
      <c r="A480" s="86"/>
      <c r="B480" s="86"/>
      <c r="C480" s="86"/>
      <c r="D480" s="86"/>
      <c r="E480" s="86"/>
      <c r="F480" s="144"/>
    </row>
    <row r="481" spans="1:6" ht="13.5" x14ac:dyDescent="0.25">
      <c r="A481" s="86"/>
      <c r="B481" s="86"/>
      <c r="C481" s="86"/>
      <c r="D481" s="86"/>
      <c r="E481" s="86"/>
    </row>
    <row r="482" spans="1:6" ht="13.5" x14ac:dyDescent="0.25">
      <c r="A482" s="86"/>
      <c r="B482" s="86"/>
      <c r="C482" s="86"/>
      <c r="D482" s="86"/>
      <c r="E482" s="86"/>
      <c r="F482" s="144"/>
    </row>
    <row r="483" spans="1:6" ht="13.5" x14ac:dyDescent="0.25">
      <c r="A483" s="86"/>
      <c r="B483" s="86"/>
      <c r="C483" s="86"/>
      <c r="D483" s="86"/>
      <c r="E483" s="86"/>
      <c r="F483" s="144"/>
    </row>
    <row r="484" spans="1:6" ht="13.5" x14ac:dyDescent="0.25">
      <c r="A484" s="86"/>
      <c r="B484" s="86"/>
      <c r="C484" s="86"/>
      <c r="D484" s="86"/>
      <c r="E484" s="86"/>
      <c r="F484" s="144"/>
    </row>
    <row r="485" spans="1:6" ht="13.5" x14ac:dyDescent="0.25">
      <c r="A485" s="86"/>
      <c r="B485" s="86"/>
      <c r="C485" s="86"/>
      <c r="D485" s="86"/>
      <c r="E485" s="86"/>
      <c r="F485" s="144"/>
    </row>
    <row r="486" spans="1:6" ht="13.5" x14ac:dyDescent="0.25">
      <c r="A486" s="86"/>
      <c r="B486" s="86"/>
      <c r="C486" s="86"/>
      <c r="D486" s="86"/>
      <c r="E486" s="86"/>
      <c r="F486" s="144"/>
    </row>
    <row r="487" spans="1:6" ht="13.5" x14ac:dyDescent="0.25">
      <c r="A487" s="86"/>
      <c r="B487" s="86"/>
      <c r="C487" s="86"/>
      <c r="D487" s="86"/>
      <c r="E487" s="86"/>
      <c r="F487" s="144"/>
    </row>
    <row r="488" spans="1:6" ht="13.5" x14ac:dyDescent="0.25">
      <c r="A488" s="86"/>
      <c r="B488" s="86"/>
      <c r="C488" s="86"/>
      <c r="D488" s="86"/>
      <c r="E488" s="86"/>
      <c r="F488" s="144"/>
    </row>
    <row r="489" spans="1:6" ht="13.5" x14ac:dyDescent="0.25">
      <c r="A489" s="86"/>
      <c r="B489" s="86"/>
      <c r="C489" s="86"/>
      <c r="D489" s="86"/>
      <c r="E489" s="86"/>
      <c r="F489" s="144"/>
    </row>
    <row r="490" spans="1:6" ht="13.5" x14ac:dyDescent="0.25">
      <c r="A490" s="86"/>
      <c r="B490" s="86"/>
      <c r="C490" s="86"/>
      <c r="D490" s="86"/>
      <c r="E490" s="86"/>
      <c r="F490" s="144"/>
    </row>
    <row r="491" spans="1:6" ht="13.5" x14ac:dyDescent="0.25">
      <c r="A491" s="86"/>
      <c r="B491" s="86"/>
      <c r="C491" s="86"/>
      <c r="D491" s="86"/>
      <c r="E491" s="86"/>
      <c r="F491" s="144"/>
    </row>
    <row r="492" spans="1:6" ht="13.5" x14ac:dyDescent="0.25">
      <c r="A492" s="86"/>
      <c r="B492" s="86"/>
      <c r="C492" s="86"/>
      <c r="D492" s="86"/>
      <c r="E492" s="86"/>
      <c r="F492" s="144"/>
    </row>
    <row r="493" spans="1:6" ht="13.5" x14ac:dyDescent="0.25">
      <c r="A493" s="86"/>
      <c r="B493" s="86"/>
      <c r="C493" s="86"/>
      <c r="D493" s="86"/>
      <c r="E493" s="86"/>
      <c r="F493" s="144"/>
    </row>
    <row r="494" spans="1:6" ht="13.5" x14ac:dyDescent="0.25">
      <c r="A494" s="86"/>
      <c r="B494" s="86"/>
      <c r="C494" s="86"/>
      <c r="D494" s="86"/>
      <c r="E494" s="86"/>
      <c r="F494" s="144"/>
    </row>
    <row r="495" spans="1:6" ht="13.5" x14ac:dyDescent="0.25">
      <c r="A495" s="86"/>
      <c r="B495" s="86"/>
      <c r="C495" s="86"/>
      <c r="D495" s="86"/>
      <c r="E495" s="86"/>
      <c r="F495" s="144"/>
    </row>
    <row r="496" spans="1:6" ht="13.5" x14ac:dyDescent="0.25">
      <c r="A496" s="86"/>
      <c r="B496" s="86"/>
      <c r="C496" s="86"/>
      <c r="D496" s="86"/>
      <c r="E496" s="86"/>
      <c r="F496" s="144"/>
    </row>
    <row r="497" spans="1:6" ht="13.5" x14ac:dyDescent="0.25">
      <c r="A497" s="86"/>
      <c r="B497" s="86"/>
      <c r="C497" s="86"/>
      <c r="D497" s="86"/>
      <c r="E497" s="86"/>
      <c r="F497" s="144"/>
    </row>
    <row r="498" spans="1:6" ht="13.5" x14ac:dyDescent="0.25">
      <c r="A498" s="86"/>
      <c r="B498" s="86"/>
      <c r="E498" s="86"/>
    </row>
    <row r="499" spans="1:6" ht="13.5" x14ac:dyDescent="0.25">
      <c r="A499" s="86"/>
      <c r="B499" s="86"/>
      <c r="C499" s="86"/>
      <c r="D499" s="86"/>
      <c r="E499" s="86"/>
      <c r="F499" s="144"/>
    </row>
    <row r="500" spans="1:6" ht="13.5" x14ac:dyDescent="0.25">
      <c r="A500" s="86"/>
      <c r="B500" s="86"/>
      <c r="C500" s="86"/>
      <c r="D500" s="86"/>
      <c r="E500" s="86"/>
      <c r="F500" s="144"/>
    </row>
    <row r="501" spans="1:6" ht="13.5" x14ac:dyDescent="0.25">
      <c r="A501" s="86"/>
      <c r="B501" s="86"/>
      <c r="C501" s="86"/>
      <c r="D501" s="86"/>
      <c r="E501" s="86"/>
      <c r="F501" s="144"/>
    </row>
    <row r="502" spans="1:6" ht="13.5" x14ac:dyDescent="0.25">
      <c r="A502" s="86"/>
      <c r="B502" s="86"/>
      <c r="C502" s="86"/>
      <c r="D502" s="86"/>
      <c r="E502" s="86"/>
      <c r="F502" s="144"/>
    </row>
    <row r="503" spans="1:6" ht="13.5" x14ac:dyDescent="0.25">
      <c r="A503" s="86"/>
      <c r="B503" s="86"/>
      <c r="C503" s="86"/>
      <c r="D503" s="86"/>
      <c r="E503" s="86"/>
      <c r="F503" s="144"/>
    </row>
    <row r="504" spans="1:6" ht="13.5" x14ac:dyDescent="0.25">
      <c r="A504" s="86"/>
      <c r="B504" s="86"/>
      <c r="C504" s="86"/>
      <c r="D504" s="86"/>
      <c r="E504" s="86"/>
      <c r="F504" s="144"/>
    </row>
    <row r="505" spans="1:6" ht="13.5" x14ac:dyDescent="0.25">
      <c r="A505" s="86"/>
      <c r="B505" s="86"/>
      <c r="C505" s="86"/>
      <c r="D505" s="86"/>
      <c r="E505" s="86"/>
      <c r="F505" s="144"/>
    </row>
    <row r="506" spans="1:6" ht="13.5" x14ac:dyDescent="0.25">
      <c r="A506" s="86"/>
      <c r="B506" s="86"/>
      <c r="C506" s="86"/>
      <c r="D506" s="86"/>
      <c r="E506" s="86"/>
      <c r="F506" s="144"/>
    </row>
    <row r="507" spans="1:6" ht="13.5" x14ac:dyDescent="0.25">
      <c r="A507" s="86"/>
      <c r="B507" s="86"/>
      <c r="C507" s="86"/>
      <c r="D507" s="86"/>
      <c r="E507" s="86"/>
      <c r="F507" s="144"/>
    </row>
    <row r="508" spans="1:6" ht="13.5" x14ac:dyDescent="0.25">
      <c r="A508" s="86"/>
      <c r="B508" s="86"/>
      <c r="C508" s="86"/>
      <c r="D508" s="86"/>
      <c r="E508" s="86"/>
      <c r="F508" s="144"/>
    </row>
    <row r="509" spans="1:6" ht="13.5" x14ac:dyDescent="0.25">
      <c r="A509" s="86"/>
      <c r="B509" s="86"/>
      <c r="C509" s="86"/>
      <c r="D509" s="86"/>
      <c r="E509" s="86"/>
      <c r="F509" s="144"/>
    </row>
    <row r="510" spans="1:6" ht="13.5" x14ac:dyDescent="0.25">
      <c r="A510" s="86"/>
      <c r="B510" s="86"/>
      <c r="C510" s="86"/>
      <c r="D510" s="86"/>
      <c r="E510" s="86"/>
      <c r="F510" s="144"/>
    </row>
    <row r="511" spans="1:6" ht="13.5" x14ac:dyDescent="0.25">
      <c r="A511" s="86"/>
      <c r="B511" s="86"/>
      <c r="C511" s="86"/>
      <c r="D511" s="86"/>
      <c r="E511" s="86"/>
      <c r="F511" s="144"/>
    </row>
    <row r="512" spans="1:6" ht="13.5" x14ac:dyDescent="0.25">
      <c r="A512" s="86"/>
      <c r="B512" s="86"/>
      <c r="C512" s="86"/>
      <c r="D512" s="86"/>
      <c r="E512" s="86"/>
      <c r="F512" s="144"/>
    </row>
    <row r="513" spans="1:6" ht="13.5" x14ac:dyDescent="0.25">
      <c r="A513" s="86"/>
      <c r="B513" s="86"/>
      <c r="C513" s="86"/>
      <c r="D513" s="86"/>
      <c r="E513" s="86"/>
      <c r="F513" s="144"/>
    </row>
    <row r="514" spans="1:6" ht="13.5" x14ac:dyDescent="0.25">
      <c r="A514" s="86"/>
      <c r="B514" s="86"/>
      <c r="C514" s="86"/>
      <c r="D514" s="86"/>
      <c r="E514" s="86"/>
      <c r="F514" s="144"/>
    </row>
    <row r="515" spans="1:6" ht="13.5" x14ac:dyDescent="0.25">
      <c r="A515" s="86"/>
      <c r="B515" s="86"/>
      <c r="C515" s="86"/>
      <c r="D515" s="86"/>
      <c r="E515" s="86"/>
      <c r="F515" s="144"/>
    </row>
    <row r="516" spans="1:6" ht="13.5" x14ac:dyDescent="0.25">
      <c r="A516" s="86"/>
      <c r="B516" s="86"/>
      <c r="C516" s="86"/>
      <c r="D516" s="86"/>
      <c r="E516" s="86"/>
      <c r="F516" s="144"/>
    </row>
    <row r="517" spans="1:6" ht="13.5" x14ac:dyDescent="0.25">
      <c r="A517" s="86"/>
      <c r="B517" s="86"/>
      <c r="C517" s="86"/>
      <c r="D517" s="86"/>
      <c r="E517" s="86"/>
      <c r="F517" s="144"/>
    </row>
    <row r="518" spans="1:6" ht="13.5" x14ac:dyDescent="0.25">
      <c r="A518" s="86"/>
      <c r="B518" s="86"/>
      <c r="E518" s="86"/>
    </row>
    <row r="519" spans="1:6" ht="13.5" x14ac:dyDescent="0.25">
      <c r="A519" s="86"/>
      <c r="B519" s="86"/>
      <c r="C519" s="86"/>
      <c r="D519" s="86"/>
      <c r="E519" s="86"/>
      <c r="F519" s="144"/>
    </row>
    <row r="520" spans="1:6" ht="13.5" x14ac:dyDescent="0.25">
      <c r="A520" s="86"/>
      <c r="B520" s="86"/>
      <c r="C520" s="86"/>
      <c r="D520" s="86"/>
      <c r="E520" s="86"/>
      <c r="F520" s="144"/>
    </row>
    <row r="521" spans="1:6" ht="13.5" x14ac:dyDescent="0.25">
      <c r="A521" s="86"/>
      <c r="B521" s="86"/>
      <c r="C521" s="86"/>
      <c r="D521" s="86"/>
      <c r="E521" s="86"/>
      <c r="F521" s="144"/>
    </row>
    <row r="522" spans="1:6" ht="13.5" x14ac:dyDescent="0.25">
      <c r="A522" s="86"/>
      <c r="B522" s="86"/>
      <c r="E522" s="86"/>
    </row>
    <row r="523" spans="1:6" ht="13.5" x14ac:dyDescent="0.25">
      <c r="A523" s="86"/>
      <c r="B523" s="86"/>
      <c r="C523" s="86"/>
      <c r="D523" s="86"/>
      <c r="E523" s="86"/>
      <c r="F523" s="144"/>
    </row>
    <row r="524" spans="1:6" ht="13.5" x14ac:dyDescent="0.25">
      <c r="A524" s="86"/>
      <c r="B524" s="86"/>
      <c r="C524" s="86"/>
      <c r="D524" s="86"/>
      <c r="E524" s="86"/>
      <c r="F524" s="144"/>
    </row>
    <row r="525" spans="1:6" ht="13.5" x14ac:dyDescent="0.25">
      <c r="A525" s="86"/>
      <c r="B525" s="86"/>
      <c r="C525" s="86"/>
      <c r="D525" s="86"/>
      <c r="E525" s="86"/>
      <c r="F525" s="144"/>
    </row>
    <row r="526" spans="1:6" ht="13.5" x14ac:dyDescent="0.25">
      <c r="A526" s="86"/>
      <c r="B526" s="86"/>
      <c r="C526" s="86"/>
      <c r="D526" s="86"/>
      <c r="E526" s="86"/>
      <c r="F526" s="144"/>
    </row>
    <row r="527" spans="1:6" ht="13.5" x14ac:dyDescent="0.25">
      <c r="A527" s="86"/>
      <c r="B527" s="86"/>
      <c r="C527" s="86"/>
      <c r="D527" s="86"/>
      <c r="E527" s="86"/>
      <c r="F527" s="144"/>
    </row>
    <row r="528" spans="1:6" ht="13.5" x14ac:dyDescent="0.25">
      <c r="A528" s="86"/>
      <c r="B528" s="86"/>
      <c r="C528" s="86"/>
      <c r="D528" s="86"/>
      <c r="E528" s="86"/>
      <c r="F528" s="144"/>
    </row>
    <row r="529" spans="1:6" ht="13.5" x14ac:dyDescent="0.25">
      <c r="A529" s="86"/>
      <c r="B529" s="86"/>
      <c r="C529" s="86"/>
      <c r="D529" s="86"/>
      <c r="E529" s="86"/>
      <c r="F529" s="144"/>
    </row>
    <row r="530" spans="1:6" ht="13.5" x14ac:dyDescent="0.25">
      <c r="A530" s="86"/>
      <c r="B530" s="86"/>
      <c r="C530" s="86"/>
      <c r="D530" s="86"/>
      <c r="E530" s="86"/>
      <c r="F530" s="144"/>
    </row>
    <row r="531" spans="1:6" ht="13.5" x14ac:dyDescent="0.25">
      <c r="A531" s="86"/>
      <c r="B531" s="86"/>
      <c r="C531" s="86"/>
      <c r="D531" s="86"/>
      <c r="E531" s="86"/>
      <c r="F531" s="144"/>
    </row>
    <row r="532" spans="1:6" ht="13.5" x14ac:dyDescent="0.25">
      <c r="A532" s="86"/>
      <c r="B532" s="86"/>
      <c r="C532" s="86"/>
      <c r="D532" s="86"/>
      <c r="E532" s="86"/>
      <c r="F532" s="144"/>
    </row>
    <row r="533" spans="1:6" ht="13.5" x14ac:dyDescent="0.25">
      <c r="A533" s="86"/>
      <c r="B533" s="86"/>
      <c r="C533" s="86"/>
      <c r="D533" s="86"/>
      <c r="E533" s="86"/>
      <c r="F533" s="144"/>
    </row>
    <row r="534" spans="1:6" ht="13.5" x14ac:dyDescent="0.25">
      <c r="A534" s="86"/>
      <c r="B534" s="86"/>
      <c r="C534" s="86"/>
      <c r="D534" s="86"/>
      <c r="E534" s="86"/>
      <c r="F534" s="144"/>
    </row>
    <row r="535" spans="1:6" ht="13.5" x14ac:dyDescent="0.25">
      <c r="A535" s="86"/>
      <c r="B535" s="86"/>
      <c r="C535" s="86"/>
      <c r="D535" s="86"/>
      <c r="E535" s="86"/>
      <c r="F535" s="144"/>
    </row>
    <row r="536" spans="1:6" ht="13.5" x14ac:dyDescent="0.25">
      <c r="A536" s="86"/>
      <c r="B536" s="86"/>
      <c r="C536" s="86"/>
      <c r="D536" s="86"/>
      <c r="E536" s="86"/>
      <c r="F536" s="144"/>
    </row>
    <row r="537" spans="1:6" ht="13.5" x14ac:dyDescent="0.25">
      <c r="A537" s="86"/>
      <c r="B537" s="86"/>
      <c r="C537" s="86"/>
      <c r="D537" s="86"/>
      <c r="E537" s="86"/>
      <c r="F537" s="144"/>
    </row>
    <row r="538" spans="1:6" ht="13.5" x14ac:dyDescent="0.25">
      <c r="A538" s="86"/>
      <c r="B538" s="86"/>
      <c r="C538" s="86"/>
      <c r="D538" s="86"/>
      <c r="E538" s="86"/>
      <c r="F538" s="144"/>
    </row>
    <row r="539" spans="1:6" ht="13.5" x14ac:dyDescent="0.25">
      <c r="A539" s="86"/>
      <c r="B539" s="86"/>
      <c r="C539" s="86"/>
      <c r="D539" s="86"/>
      <c r="E539" s="86"/>
      <c r="F539" s="144"/>
    </row>
    <row r="540" spans="1:6" ht="13.5" x14ac:dyDescent="0.25">
      <c r="A540" s="86"/>
      <c r="B540" s="86"/>
      <c r="C540" s="86"/>
      <c r="D540" s="86"/>
      <c r="E540" s="86"/>
      <c r="F540" s="144"/>
    </row>
    <row r="541" spans="1:6" ht="13.5" x14ac:dyDescent="0.25">
      <c r="A541" s="86"/>
      <c r="B541" s="86"/>
      <c r="C541" s="86"/>
      <c r="D541" s="86"/>
      <c r="E541" s="86"/>
      <c r="F541" s="144"/>
    </row>
    <row r="542" spans="1:6" ht="13.5" x14ac:dyDescent="0.25">
      <c r="A542" s="86"/>
      <c r="B542" s="86"/>
      <c r="C542" s="86"/>
      <c r="D542" s="86"/>
      <c r="E542" s="86"/>
      <c r="F542" s="144"/>
    </row>
    <row r="543" spans="1:6" ht="13.5" x14ac:dyDescent="0.25">
      <c r="A543" s="86"/>
      <c r="B543" s="86"/>
      <c r="C543" s="86"/>
      <c r="D543" s="86"/>
      <c r="E543" s="86"/>
      <c r="F543" s="144"/>
    </row>
    <row r="544" spans="1:6" ht="13.5" x14ac:dyDescent="0.25">
      <c r="A544" s="86"/>
      <c r="B544" s="86"/>
      <c r="C544" s="86"/>
      <c r="D544" s="86"/>
      <c r="E544" s="86"/>
    </row>
    <row r="545" spans="1:6" ht="13.5" x14ac:dyDescent="0.25">
      <c r="A545" s="86"/>
      <c r="B545" s="86"/>
      <c r="C545" s="86"/>
      <c r="D545" s="86"/>
      <c r="E545" s="86"/>
      <c r="F545" s="144"/>
    </row>
    <row r="546" spans="1:6" ht="13.5" x14ac:dyDescent="0.25">
      <c r="A546" s="86"/>
      <c r="B546" s="86"/>
      <c r="C546" s="86"/>
      <c r="D546" s="86"/>
      <c r="E546" s="86"/>
      <c r="F546" s="144"/>
    </row>
    <row r="547" spans="1:6" ht="13.5" x14ac:dyDescent="0.25">
      <c r="A547" s="86"/>
      <c r="B547" s="86"/>
      <c r="C547" s="86"/>
      <c r="D547" s="86"/>
      <c r="E547" s="86"/>
      <c r="F547" s="144"/>
    </row>
    <row r="548" spans="1:6" ht="13.5" x14ac:dyDescent="0.25">
      <c r="A548" s="86"/>
      <c r="B548" s="86"/>
      <c r="C548" s="86"/>
      <c r="D548" s="86"/>
      <c r="E548" s="86"/>
      <c r="F548" s="144"/>
    </row>
    <row r="549" spans="1:6" ht="13.5" x14ac:dyDescent="0.25">
      <c r="A549" s="86"/>
      <c r="B549" s="86"/>
      <c r="C549" s="86"/>
      <c r="D549" s="86"/>
      <c r="E549" s="86"/>
      <c r="F549" s="144"/>
    </row>
    <row r="550" spans="1:6" ht="13.5" x14ac:dyDescent="0.25">
      <c r="A550" s="86"/>
      <c r="B550" s="86"/>
      <c r="C550" s="86"/>
      <c r="D550" s="86"/>
      <c r="E550" s="86"/>
      <c r="F550" s="144"/>
    </row>
    <row r="551" spans="1:6" ht="13.5" x14ac:dyDescent="0.25">
      <c r="A551" s="86"/>
      <c r="B551" s="86"/>
      <c r="C551" s="86"/>
      <c r="D551" s="86"/>
      <c r="E551" s="86"/>
      <c r="F551" s="144"/>
    </row>
    <row r="552" spans="1:6" ht="13.5" x14ac:dyDescent="0.25">
      <c r="A552" s="86"/>
      <c r="B552" s="86"/>
      <c r="C552" s="86"/>
      <c r="D552" s="86"/>
      <c r="E552" s="86"/>
    </row>
    <row r="553" spans="1:6" ht="13.5" x14ac:dyDescent="0.25">
      <c r="A553" s="86"/>
      <c r="B553" s="86"/>
      <c r="C553" s="86"/>
      <c r="D553" s="86"/>
      <c r="E553" s="86"/>
      <c r="F553" s="144"/>
    </row>
    <row r="554" spans="1:6" ht="13.5" x14ac:dyDescent="0.25">
      <c r="A554" s="86"/>
      <c r="B554" s="86"/>
      <c r="C554" s="86"/>
      <c r="D554" s="86"/>
      <c r="E554" s="86"/>
      <c r="F554" s="144"/>
    </row>
    <row r="555" spans="1:6" ht="13.5" x14ac:dyDescent="0.25">
      <c r="A555" s="86"/>
      <c r="B555" s="86"/>
      <c r="C555" s="86"/>
      <c r="D555" s="86"/>
      <c r="E555" s="86"/>
      <c r="F555" s="144"/>
    </row>
    <row r="556" spans="1:6" ht="13.5" x14ac:dyDescent="0.25">
      <c r="A556" s="86"/>
      <c r="B556" s="86"/>
      <c r="C556" s="86"/>
      <c r="D556" s="86"/>
      <c r="E556" s="86"/>
      <c r="F556" s="144"/>
    </row>
    <row r="557" spans="1:6" ht="13.5" x14ac:dyDescent="0.25">
      <c r="A557" s="86"/>
      <c r="B557" s="86"/>
      <c r="C557" s="86"/>
      <c r="D557" s="86"/>
      <c r="E557" s="86"/>
    </row>
    <row r="558" spans="1:6" ht="13.5" x14ac:dyDescent="0.25">
      <c r="A558" s="86"/>
      <c r="B558" s="86"/>
      <c r="C558" s="86"/>
      <c r="D558" s="86"/>
      <c r="E558" s="86"/>
      <c r="F558" s="144"/>
    </row>
    <row r="559" spans="1:6" ht="13.5" x14ac:dyDescent="0.25">
      <c r="A559" s="86"/>
      <c r="B559" s="86"/>
      <c r="C559" s="86"/>
      <c r="D559" s="86"/>
      <c r="E559" s="86"/>
      <c r="F559" s="144"/>
    </row>
    <row r="560" spans="1:6" ht="13.5" x14ac:dyDescent="0.25">
      <c r="A560" s="86"/>
      <c r="B560" s="86"/>
      <c r="C560" s="86"/>
      <c r="D560" s="86"/>
      <c r="E560" s="86"/>
      <c r="F560" s="144"/>
    </row>
    <row r="561" spans="1:6" ht="13.5" x14ac:dyDescent="0.25">
      <c r="A561" s="86"/>
      <c r="B561" s="86"/>
      <c r="C561" s="86"/>
      <c r="D561" s="86"/>
      <c r="E561" s="86"/>
      <c r="F561" s="144"/>
    </row>
    <row r="562" spans="1:6" ht="13.5" x14ac:dyDescent="0.25">
      <c r="A562" s="86"/>
      <c r="B562" s="86"/>
      <c r="C562" s="86"/>
      <c r="D562" s="86"/>
      <c r="E562" s="86"/>
    </row>
    <row r="563" spans="1:6" ht="13.5" x14ac:dyDescent="0.25">
      <c r="A563" s="86"/>
      <c r="B563" s="86"/>
      <c r="C563" s="86"/>
      <c r="D563" s="86"/>
      <c r="E563" s="86"/>
      <c r="F563" s="144"/>
    </row>
    <row r="564" spans="1:6" ht="13.5" x14ac:dyDescent="0.25">
      <c r="A564" s="86"/>
      <c r="B564" s="86"/>
      <c r="C564" s="86"/>
      <c r="D564" s="86"/>
      <c r="E564" s="86"/>
      <c r="F564" s="144"/>
    </row>
    <row r="565" spans="1:6" ht="13.5" x14ac:dyDescent="0.25">
      <c r="A565" s="86"/>
      <c r="B565" s="86"/>
      <c r="C565" s="86"/>
      <c r="D565" s="86"/>
      <c r="E565" s="86"/>
      <c r="F565" s="144"/>
    </row>
    <row r="566" spans="1:6" ht="13.5" x14ac:dyDescent="0.25">
      <c r="A566" s="86"/>
      <c r="B566" s="86"/>
      <c r="C566" s="86"/>
      <c r="D566" s="86"/>
      <c r="E566" s="86"/>
      <c r="F566" s="144"/>
    </row>
    <row r="567" spans="1:6" ht="13.5" x14ac:dyDescent="0.25">
      <c r="A567" s="86"/>
      <c r="B567" s="86"/>
      <c r="C567" s="86"/>
      <c r="D567" s="86"/>
      <c r="E567" s="86"/>
    </row>
    <row r="568" spans="1:6" ht="13.5" x14ac:dyDescent="0.25">
      <c r="A568" s="86"/>
      <c r="B568" s="86"/>
      <c r="C568" s="86"/>
      <c r="D568" s="86"/>
      <c r="E568" s="86"/>
      <c r="F568" s="144"/>
    </row>
    <row r="569" spans="1:6" ht="13.5" x14ac:dyDescent="0.25">
      <c r="A569" s="86"/>
      <c r="B569" s="86"/>
      <c r="C569" s="86"/>
      <c r="D569" s="86"/>
      <c r="E569" s="86"/>
      <c r="F569" s="144"/>
    </row>
    <row r="570" spans="1:6" ht="13.5" x14ac:dyDescent="0.25">
      <c r="A570" s="86"/>
      <c r="B570" s="86"/>
      <c r="C570" s="86"/>
      <c r="D570" s="86"/>
      <c r="E570" s="86"/>
      <c r="F570" s="144"/>
    </row>
    <row r="571" spans="1:6" ht="13.5" x14ac:dyDescent="0.25">
      <c r="A571" s="86"/>
      <c r="B571" s="86"/>
      <c r="C571" s="86"/>
      <c r="D571" s="86"/>
      <c r="E571" s="86"/>
      <c r="F571" s="144"/>
    </row>
    <row r="572" spans="1:6" ht="13.5" x14ac:dyDescent="0.25">
      <c r="A572" s="86"/>
      <c r="B572" s="86"/>
      <c r="C572" s="86"/>
      <c r="D572" s="86"/>
      <c r="E572" s="86"/>
      <c r="F572" s="144"/>
    </row>
    <row r="573" spans="1:6" ht="13.5" x14ac:dyDescent="0.25">
      <c r="A573" s="86"/>
      <c r="B573" s="86"/>
      <c r="C573" s="86"/>
      <c r="D573" s="86"/>
      <c r="E573" s="86"/>
    </row>
    <row r="574" spans="1:6" ht="13.5" x14ac:dyDescent="0.25">
      <c r="A574" s="86"/>
      <c r="B574" s="86"/>
      <c r="E574" s="86"/>
    </row>
    <row r="575" spans="1:6" ht="13.5" x14ac:dyDescent="0.25">
      <c r="A575" s="86"/>
      <c r="B575" s="86"/>
      <c r="C575" s="86"/>
      <c r="D575" s="86"/>
      <c r="E575" s="86"/>
      <c r="F575" s="144"/>
    </row>
    <row r="576" spans="1:6" ht="13.5" x14ac:dyDescent="0.25">
      <c r="A576" s="86"/>
      <c r="B576" s="86"/>
      <c r="C576" s="86"/>
      <c r="D576" s="86"/>
      <c r="E576" s="86"/>
      <c r="F576" s="144"/>
    </row>
    <row r="577" spans="1:6" ht="13.5" x14ac:dyDescent="0.25">
      <c r="A577" s="86"/>
      <c r="B577" s="86"/>
      <c r="C577" s="86"/>
      <c r="D577" s="86"/>
      <c r="E577" s="86"/>
      <c r="F577" s="144"/>
    </row>
    <row r="578" spans="1:6" ht="13.5" x14ac:dyDescent="0.25">
      <c r="A578" s="86"/>
      <c r="B578" s="86"/>
      <c r="E578" s="86"/>
    </row>
    <row r="579" spans="1:6" ht="13.5" x14ac:dyDescent="0.25">
      <c r="A579" s="86"/>
      <c r="B579" s="86"/>
      <c r="C579" s="86"/>
      <c r="D579" s="86"/>
      <c r="E579" s="86"/>
      <c r="F579" s="144"/>
    </row>
    <row r="580" spans="1:6" ht="13.5" x14ac:dyDescent="0.25">
      <c r="A580" s="86"/>
      <c r="B580" s="86"/>
      <c r="E580" s="86"/>
    </row>
    <row r="581" spans="1:6" ht="13.5" x14ac:dyDescent="0.25">
      <c r="A581" s="86"/>
      <c r="B581" s="86"/>
      <c r="C581" s="86"/>
      <c r="D581" s="86"/>
      <c r="E581" s="86"/>
      <c r="F581" s="144"/>
    </row>
    <row r="582" spans="1:6" ht="13.5" x14ac:dyDescent="0.25">
      <c r="A582" s="86"/>
      <c r="B582" s="86"/>
      <c r="C582" s="86"/>
      <c r="D582" s="86"/>
      <c r="E582" s="86"/>
      <c r="F582" s="144"/>
    </row>
    <row r="583" spans="1:6" ht="13.5" x14ac:dyDescent="0.25">
      <c r="A583" s="86"/>
      <c r="B583" s="86"/>
      <c r="C583" s="86"/>
      <c r="D583" s="86"/>
      <c r="E583" s="86"/>
      <c r="F583" s="144"/>
    </row>
    <row r="584" spans="1:6" ht="13.5" x14ac:dyDescent="0.25">
      <c r="A584" s="86"/>
      <c r="B584" s="86"/>
      <c r="C584" s="86"/>
      <c r="D584" s="86"/>
      <c r="E584" s="86"/>
      <c r="F584" s="144"/>
    </row>
    <row r="585" spans="1:6" ht="13.5" x14ac:dyDescent="0.25">
      <c r="A585" s="86"/>
      <c r="B585" s="86"/>
      <c r="C585" s="86"/>
      <c r="D585" s="86"/>
      <c r="E585" s="86"/>
      <c r="F585" s="144"/>
    </row>
    <row r="586" spans="1:6" ht="13.5" x14ac:dyDescent="0.25">
      <c r="A586" s="86"/>
      <c r="B586" s="86"/>
      <c r="C586" s="86"/>
      <c r="D586" s="86"/>
      <c r="E586" s="86"/>
      <c r="F586" s="144"/>
    </row>
    <row r="587" spans="1:6" ht="13.5" x14ac:dyDescent="0.25">
      <c r="A587" s="86"/>
      <c r="B587" s="86"/>
      <c r="C587" s="86"/>
      <c r="D587" s="86"/>
      <c r="E587" s="86"/>
      <c r="F587" s="144"/>
    </row>
    <row r="588" spans="1:6" ht="13.5" x14ac:dyDescent="0.25">
      <c r="A588" s="86"/>
      <c r="B588" s="86"/>
      <c r="C588" s="86"/>
      <c r="D588" s="86"/>
      <c r="E588" s="86"/>
      <c r="F588" s="144"/>
    </row>
    <row r="589" spans="1:6" ht="13.5" x14ac:dyDescent="0.25">
      <c r="A589" s="86"/>
      <c r="B589" s="86"/>
      <c r="C589" s="86"/>
      <c r="D589" s="86"/>
      <c r="E589" s="86"/>
      <c r="F589" s="144"/>
    </row>
    <row r="590" spans="1:6" ht="13.5" x14ac:dyDescent="0.25">
      <c r="A590" s="86"/>
      <c r="B590" s="86"/>
      <c r="C590" s="86"/>
      <c r="D590" s="86"/>
      <c r="E590" s="86"/>
      <c r="F590" s="144"/>
    </row>
    <row r="591" spans="1:6" ht="13.5" x14ac:dyDescent="0.25">
      <c r="A591" s="86"/>
      <c r="B591" s="86"/>
      <c r="C591" s="86"/>
      <c r="D591" s="86"/>
      <c r="E591" s="86"/>
      <c r="F591" s="144"/>
    </row>
    <row r="592" spans="1:6" ht="13.5" x14ac:dyDescent="0.25">
      <c r="A592" s="86"/>
      <c r="B592" s="86"/>
      <c r="C592" s="86"/>
      <c r="D592" s="86"/>
      <c r="E592" s="86"/>
      <c r="F592" s="144"/>
    </row>
    <row r="593" spans="1:6" ht="13.5" x14ac:dyDescent="0.25">
      <c r="A593" s="86"/>
      <c r="B593" s="86"/>
      <c r="C593" s="86"/>
      <c r="D593" s="86"/>
      <c r="E593" s="86"/>
      <c r="F593" s="144"/>
    </row>
    <row r="594" spans="1:6" ht="13.5" x14ac:dyDescent="0.25">
      <c r="A594" s="86"/>
      <c r="B594" s="86"/>
      <c r="C594" s="86"/>
      <c r="D594" s="86"/>
      <c r="E594" s="86"/>
      <c r="F594" s="144"/>
    </row>
    <row r="595" spans="1:6" ht="13.5" x14ac:dyDescent="0.25">
      <c r="A595" s="86"/>
      <c r="B595" s="86"/>
      <c r="C595" s="86"/>
      <c r="D595" s="86"/>
      <c r="E595" s="86"/>
      <c r="F595" s="144"/>
    </row>
    <row r="596" spans="1:6" ht="13.5" x14ac:dyDescent="0.25">
      <c r="A596" s="86"/>
      <c r="B596" s="86"/>
      <c r="C596" s="86"/>
      <c r="D596" s="86"/>
      <c r="E596" s="86"/>
      <c r="F596" s="144"/>
    </row>
    <row r="597" spans="1:6" ht="13.5" x14ac:dyDescent="0.25">
      <c r="A597" s="86"/>
      <c r="B597" s="86"/>
      <c r="C597" s="86"/>
      <c r="D597" s="86"/>
      <c r="E597" s="86"/>
      <c r="F597" s="144"/>
    </row>
    <row r="598" spans="1:6" ht="13.5" x14ac:dyDescent="0.25">
      <c r="A598" s="86"/>
      <c r="B598" s="86"/>
      <c r="C598" s="86"/>
      <c r="D598" s="86"/>
      <c r="E598" s="86"/>
      <c r="F598" s="144"/>
    </row>
    <row r="599" spans="1:6" ht="13.5" x14ac:dyDescent="0.25">
      <c r="A599" s="86"/>
      <c r="B599" s="86"/>
      <c r="C599" s="86"/>
      <c r="D599" s="86"/>
      <c r="E599" s="86"/>
      <c r="F599" s="144"/>
    </row>
    <row r="600" spans="1:6" ht="13.5" x14ac:dyDescent="0.25">
      <c r="A600" s="86"/>
      <c r="B600" s="86"/>
      <c r="C600" s="86"/>
      <c r="D600" s="86"/>
      <c r="E600" s="86"/>
      <c r="F600" s="144"/>
    </row>
    <row r="601" spans="1:6" ht="13.5" x14ac:dyDescent="0.25">
      <c r="A601" s="86"/>
      <c r="B601" s="86"/>
      <c r="C601" s="86"/>
      <c r="D601" s="86"/>
      <c r="E601" s="86"/>
      <c r="F601" s="144"/>
    </row>
    <row r="602" spans="1:6" ht="13.5" x14ac:dyDescent="0.25">
      <c r="A602" s="86"/>
      <c r="B602" s="86"/>
      <c r="C602" s="86"/>
      <c r="D602" s="86"/>
      <c r="E602" s="86"/>
      <c r="F602" s="144"/>
    </row>
    <row r="603" spans="1:6" ht="13.5" x14ac:dyDescent="0.25">
      <c r="A603" s="86"/>
      <c r="B603" s="86"/>
      <c r="C603" s="86"/>
      <c r="D603" s="86"/>
      <c r="E603" s="86"/>
      <c r="F603" s="144"/>
    </row>
    <row r="604" spans="1:6" ht="13.5" x14ac:dyDescent="0.25">
      <c r="A604" s="86"/>
      <c r="B604" s="86"/>
      <c r="C604" s="86"/>
      <c r="D604" s="86"/>
      <c r="E604" s="86"/>
      <c r="F604" s="144"/>
    </row>
    <row r="605" spans="1:6" ht="13.5" x14ac:dyDescent="0.25">
      <c r="A605" s="86"/>
      <c r="B605" s="86"/>
      <c r="C605" s="86"/>
      <c r="D605" s="86"/>
      <c r="E605" s="86"/>
      <c r="F605" s="144"/>
    </row>
    <row r="606" spans="1:6" ht="13.5" x14ac:dyDescent="0.25">
      <c r="A606" s="86"/>
      <c r="B606" s="86"/>
      <c r="C606" s="86"/>
      <c r="D606" s="86"/>
      <c r="E606" s="86"/>
      <c r="F606" s="144"/>
    </row>
    <row r="607" spans="1:6" ht="13.5" x14ac:dyDescent="0.25">
      <c r="A607" s="86"/>
      <c r="B607" s="86"/>
      <c r="C607" s="86"/>
      <c r="D607" s="86"/>
      <c r="E607" s="86"/>
      <c r="F607" s="144"/>
    </row>
    <row r="608" spans="1:6" ht="13.5" x14ac:dyDescent="0.25">
      <c r="A608" s="86"/>
      <c r="B608" s="86"/>
      <c r="C608" s="86"/>
      <c r="D608" s="86"/>
      <c r="E608" s="86"/>
      <c r="F608" s="144"/>
    </row>
    <row r="609" spans="1:6" ht="13.5" x14ac:dyDescent="0.25">
      <c r="A609" s="86"/>
      <c r="B609" s="86"/>
      <c r="C609" s="86"/>
      <c r="D609" s="86"/>
      <c r="E609" s="86"/>
      <c r="F609" s="144"/>
    </row>
    <row r="610" spans="1:6" ht="13.5" x14ac:dyDescent="0.25">
      <c r="A610" s="86"/>
      <c r="B610" s="86"/>
      <c r="C610" s="86"/>
      <c r="D610" s="86"/>
      <c r="E610" s="86"/>
      <c r="F610" s="144"/>
    </row>
    <row r="611" spans="1:6" ht="13.5" x14ac:dyDescent="0.25">
      <c r="A611" s="86"/>
      <c r="B611" s="86"/>
      <c r="C611" s="86"/>
      <c r="D611" s="86"/>
      <c r="E611" s="86"/>
    </row>
    <row r="612" spans="1:6" ht="13.5" x14ac:dyDescent="0.25">
      <c r="A612" s="86"/>
      <c r="B612" s="86"/>
      <c r="C612" s="86"/>
      <c r="D612" s="86"/>
      <c r="E612" s="86"/>
      <c r="F612" s="144"/>
    </row>
    <row r="613" spans="1:6" ht="13.5" x14ac:dyDescent="0.25">
      <c r="A613" s="86"/>
      <c r="B613" s="86"/>
      <c r="C613" s="86"/>
      <c r="D613" s="86"/>
      <c r="E613" s="86"/>
      <c r="F613" s="144"/>
    </row>
    <row r="614" spans="1:6" ht="13.5" x14ac:dyDescent="0.25">
      <c r="A614" s="86"/>
      <c r="B614" s="86"/>
      <c r="C614" s="86"/>
      <c r="D614" s="86"/>
      <c r="E614" s="86"/>
      <c r="F614" s="144"/>
    </row>
    <row r="615" spans="1:6" ht="13.5" x14ac:dyDescent="0.25">
      <c r="A615" s="86"/>
      <c r="B615" s="86"/>
      <c r="C615" s="86"/>
      <c r="D615" s="86"/>
      <c r="E615" s="86"/>
      <c r="F615" s="144"/>
    </row>
    <row r="616" spans="1:6" ht="13.5" x14ac:dyDescent="0.25">
      <c r="A616" s="86"/>
      <c r="B616" s="86"/>
      <c r="C616" s="86"/>
      <c r="D616" s="86"/>
      <c r="E616" s="86"/>
      <c r="F616" s="144"/>
    </row>
    <row r="617" spans="1:6" ht="13.5" x14ac:dyDescent="0.25">
      <c r="A617" s="86"/>
      <c r="B617" s="86"/>
      <c r="C617" s="86"/>
      <c r="D617" s="86"/>
      <c r="E617" s="86"/>
      <c r="F617" s="144"/>
    </row>
    <row r="618" spans="1:6" ht="13.5" x14ac:dyDescent="0.25">
      <c r="A618" s="86"/>
      <c r="B618" s="86"/>
      <c r="C618" s="86"/>
      <c r="D618" s="86"/>
      <c r="E618" s="86"/>
      <c r="F618" s="144"/>
    </row>
    <row r="619" spans="1:6" ht="13.5" x14ac:dyDescent="0.25">
      <c r="A619" s="86"/>
      <c r="B619" s="86"/>
      <c r="C619" s="86"/>
      <c r="D619" s="86"/>
      <c r="E619" s="86"/>
      <c r="F619" s="144"/>
    </row>
    <row r="620" spans="1:6" ht="13.5" x14ac:dyDescent="0.25">
      <c r="A620" s="86"/>
      <c r="B620" s="86"/>
      <c r="C620" s="86"/>
      <c r="D620" s="86"/>
      <c r="E620" s="86"/>
      <c r="F620" s="144"/>
    </row>
    <row r="621" spans="1:6" ht="13.5" x14ac:dyDescent="0.25">
      <c r="A621" s="86"/>
      <c r="B621" s="86"/>
      <c r="C621" s="86"/>
      <c r="D621" s="86"/>
      <c r="E621" s="86"/>
      <c r="F621" s="144"/>
    </row>
    <row r="622" spans="1:6" ht="13.5" x14ac:dyDescent="0.25">
      <c r="A622" s="86"/>
      <c r="B622" s="86"/>
      <c r="C622" s="86"/>
      <c r="D622" s="86"/>
      <c r="E622" s="86"/>
      <c r="F622" s="144"/>
    </row>
    <row r="623" spans="1:6" ht="13.5" x14ac:dyDescent="0.25">
      <c r="A623" s="86"/>
      <c r="B623" s="86"/>
      <c r="C623" s="86"/>
      <c r="D623" s="86"/>
      <c r="E623" s="86"/>
      <c r="F623" s="144"/>
    </row>
    <row r="624" spans="1:6" ht="13.5" x14ac:dyDescent="0.25">
      <c r="A624" s="86"/>
      <c r="B624" s="86"/>
      <c r="C624" s="86"/>
      <c r="D624" s="86"/>
      <c r="E624" s="86"/>
      <c r="F624" s="144"/>
    </row>
    <row r="625" spans="1:6" ht="13.5" x14ac:dyDescent="0.25">
      <c r="A625" s="86"/>
      <c r="B625" s="86"/>
      <c r="C625" s="86"/>
      <c r="D625" s="86"/>
      <c r="E625" s="86"/>
      <c r="F625" s="144"/>
    </row>
    <row r="626" spans="1:6" ht="13.5" x14ac:dyDescent="0.25">
      <c r="A626" s="86"/>
      <c r="B626" s="86"/>
      <c r="C626" s="86"/>
      <c r="D626" s="86"/>
      <c r="E626" s="86"/>
      <c r="F626" s="144"/>
    </row>
    <row r="627" spans="1:6" ht="13.5" x14ac:dyDescent="0.25">
      <c r="A627" s="86"/>
      <c r="B627" s="86"/>
      <c r="C627" s="86"/>
      <c r="D627" s="86"/>
      <c r="E627" s="86"/>
      <c r="F627" s="144"/>
    </row>
    <row r="628" spans="1:6" ht="13.5" x14ac:dyDescent="0.25">
      <c r="A628" s="86"/>
      <c r="B628" s="86"/>
      <c r="E628" s="86"/>
    </row>
    <row r="629" spans="1:6" ht="13.5" x14ac:dyDescent="0.25">
      <c r="A629" s="86"/>
      <c r="B629" s="86"/>
      <c r="C629" s="86"/>
      <c r="D629" s="86"/>
      <c r="E629" s="86"/>
      <c r="F629" s="144"/>
    </row>
    <row r="630" spans="1:6" ht="13.5" x14ac:dyDescent="0.25">
      <c r="A630" s="86"/>
      <c r="B630" s="86"/>
      <c r="C630" s="86"/>
      <c r="D630" s="86"/>
      <c r="E630" s="86"/>
      <c r="F630" s="144"/>
    </row>
    <row r="631" spans="1:6" ht="13.5" x14ac:dyDescent="0.25">
      <c r="A631" s="86"/>
      <c r="B631" s="86"/>
      <c r="C631" s="86"/>
      <c r="D631" s="86"/>
      <c r="E631" s="86"/>
      <c r="F631" s="144"/>
    </row>
    <row r="632" spans="1:6" ht="13.5" x14ac:dyDescent="0.25">
      <c r="A632" s="86"/>
      <c r="B632" s="86"/>
      <c r="C632" s="86"/>
      <c r="D632" s="86"/>
      <c r="E632" s="86"/>
      <c r="F632" s="144"/>
    </row>
    <row r="633" spans="1:6" ht="13.5" x14ac:dyDescent="0.25">
      <c r="A633" s="86"/>
      <c r="B633" s="86"/>
      <c r="C633" s="86"/>
      <c r="D633" s="86"/>
      <c r="E633" s="86"/>
      <c r="F633" s="144"/>
    </row>
    <row r="634" spans="1:6" ht="13.5" x14ac:dyDescent="0.25">
      <c r="A634" s="86"/>
      <c r="B634" s="86"/>
      <c r="C634" s="86"/>
      <c r="D634" s="86"/>
      <c r="E634" s="86"/>
      <c r="F634" s="144"/>
    </row>
    <row r="635" spans="1:6" ht="13.5" x14ac:dyDescent="0.25">
      <c r="A635" s="86"/>
      <c r="B635" s="86"/>
      <c r="C635" s="86"/>
      <c r="D635" s="86"/>
      <c r="E635" s="86"/>
      <c r="F635" s="144"/>
    </row>
    <row r="636" spans="1:6" ht="13.5" x14ac:dyDescent="0.25">
      <c r="A636" s="86"/>
      <c r="B636" s="86"/>
      <c r="C636" s="86"/>
      <c r="D636" s="86"/>
      <c r="E636" s="86"/>
      <c r="F636" s="144"/>
    </row>
    <row r="637" spans="1:6" ht="13.5" x14ac:dyDescent="0.25">
      <c r="A637" s="86"/>
      <c r="B637" s="86"/>
      <c r="C637" s="86"/>
      <c r="D637" s="86"/>
      <c r="E637" s="86"/>
      <c r="F637" s="144"/>
    </row>
    <row r="638" spans="1:6" ht="13.5" x14ac:dyDescent="0.25">
      <c r="A638" s="86"/>
      <c r="B638" s="86"/>
      <c r="C638" s="86"/>
      <c r="D638" s="86"/>
      <c r="E638" s="86"/>
      <c r="F638" s="144"/>
    </row>
    <row r="639" spans="1:6" ht="13.5" x14ac:dyDescent="0.25">
      <c r="A639" s="86"/>
      <c r="B639" s="86"/>
      <c r="C639" s="86"/>
      <c r="D639" s="86"/>
      <c r="E639" s="86"/>
      <c r="F639" s="144"/>
    </row>
    <row r="640" spans="1:6" ht="13.5" x14ac:dyDescent="0.25">
      <c r="A640" s="86"/>
      <c r="B640" s="86"/>
      <c r="C640" s="86"/>
      <c r="D640" s="86"/>
      <c r="E640" s="86"/>
      <c r="F640" s="144"/>
    </row>
    <row r="641" spans="1:6" ht="13.5" x14ac:dyDescent="0.25">
      <c r="A641" s="86"/>
      <c r="B641" s="86"/>
      <c r="C641" s="86"/>
      <c r="D641" s="86"/>
      <c r="E641" s="86"/>
      <c r="F641" s="144"/>
    </row>
    <row r="642" spans="1:6" ht="13.5" x14ac:dyDescent="0.25">
      <c r="A642" s="86"/>
      <c r="B642" s="86"/>
      <c r="C642" s="86"/>
      <c r="D642" s="86"/>
      <c r="E642" s="86"/>
      <c r="F642" s="144"/>
    </row>
    <row r="643" spans="1:6" ht="13.5" x14ac:dyDescent="0.25">
      <c r="A643" s="86"/>
      <c r="B643" s="86"/>
      <c r="C643" s="86"/>
      <c r="D643" s="86"/>
      <c r="E643" s="86"/>
      <c r="F643" s="144"/>
    </row>
    <row r="644" spans="1:6" ht="13.5" x14ac:dyDescent="0.25">
      <c r="A644" s="86"/>
      <c r="B644" s="86"/>
      <c r="C644" s="86"/>
      <c r="D644" s="86"/>
      <c r="E644" s="86"/>
      <c r="F644" s="144"/>
    </row>
    <row r="645" spans="1:6" ht="13.5" x14ac:dyDescent="0.25">
      <c r="A645" s="86"/>
      <c r="B645" s="86"/>
      <c r="C645" s="86"/>
      <c r="D645" s="86"/>
      <c r="E645" s="86"/>
      <c r="F645" s="144"/>
    </row>
    <row r="646" spans="1:6" ht="13.5" x14ac:dyDescent="0.25">
      <c r="A646" s="86"/>
      <c r="B646" s="86"/>
      <c r="C646" s="86"/>
      <c r="D646" s="86"/>
      <c r="E646" s="86"/>
      <c r="F646" s="144"/>
    </row>
    <row r="647" spans="1:6" ht="13.5" x14ac:dyDescent="0.25">
      <c r="A647" s="86"/>
      <c r="B647" s="86"/>
      <c r="C647" s="86"/>
      <c r="D647" s="86"/>
      <c r="E647" s="86"/>
      <c r="F647" s="144"/>
    </row>
    <row r="648" spans="1:6" ht="13.5" x14ac:dyDescent="0.25">
      <c r="A648" s="86"/>
      <c r="B648" s="86"/>
      <c r="C648" s="86"/>
      <c r="D648" s="86"/>
      <c r="E648" s="86"/>
      <c r="F648" s="144"/>
    </row>
    <row r="649" spans="1:6" ht="13.5" x14ac:dyDescent="0.25">
      <c r="A649" s="86"/>
      <c r="B649" s="86"/>
      <c r="C649" s="86"/>
      <c r="D649" s="86"/>
      <c r="E649" s="86"/>
      <c r="F649" s="144"/>
    </row>
    <row r="650" spans="1:6" ht="13.5" x14ac:dyDescent="0.25">
      <c r="A650" s="86"/>
      <c r="B650" s="86"/>
      <c r="C650" s="86"/>
      <c r="D650" s="86"/>
      <c r="E650" s="86"/>
      <c r="F650" s="144"/>
    </row>
    <row r="651" spans="1:6" ht="13.5" x14ac:dyDescent="0.25">
      <c r="A651" s="86"/>
      <c r="B651" s="86"/>
      <c r="C651" s="86"/>
      <c r="D651" s="86"/>
      <c r="E651" s="86"/>
      <c r="F651" s="144"/>
    </row>
    <row r="652" spans="1:6" ht="13.5" x14ac:dyDescent="0.25">
      <c r="A652" s="86"/>
      <c r="B652" s="86"/>
      <c r="C652" s="86"/>
      <c r="D652" s="86"/>
      <c r="E652" s="86"/>
      <c r="F652" s="144"/>
    </row>
    <row r="653" spans="1:6" ht="13.5" x14ac:dyDescent="0.25">
      <c r="A653" s="86"/>
      <c r="B653" s="86"/>
      <c r="E653" s="86"/>
    </row>
    <row r="654" spans="1:6" ht="13.5" x14ac:dyDescent="0.25">
      <c r="A654" s="86"/>
      <c r="B654" s="86"/>
      <c r="C654" s="86"/>
      <c r="D654" s="86"/>
      <c r="E654" s="86"/>
      <c r="F654" s="144"/>
    </row>
    <row r="655" spans="1:6" ht="13.5" x14ac:dyDescent="0.25">
      <c r="A655" s="86"/>
      <c r="B655" s="86"/>
      <c r="C655" s="86"/>
      <c r="D655" s="86"/>
      <c r="E655" s="86"/>
      <c r="F655" s="144"/>
    </row>
    <row r="656" spans="1:6" ht="13.5" x14ac:dyDescent="0.25">
      <c r="A656" s="86"/>
      <c r="B656" s="86"/>
      <c r="C656" s="86"/>
      <c r="D656" s="86"/>
      <c r="E656" s="86"/>
      <c r="F656" s="144"/>
    </row>
    <row r="657" spans="1:6" ht="13.5" x14ac:dyDescent="0.25">
      <c r="A657" s="86"/>
      <c r="B657" s="86"/>
      <c r="C657" s="86"/>
      <c r="D657" s="86"/>
      <c r="E657" s="86"/>
      <c r="F657" s="144"/>
    </row>
    <row r="658" spans="1:6" ht="13.5" x14ac:dyDescent="0.25">
      <c r="A658" s="86"/>
      <c r="B658" s="86"/>
      <c r="C658" s="86"/>
      <c r="D658" s="86"/>
      <c r="E658" s="86"/>
    </row>
    <row r="659" spans="1:6" ht="13.5" x14ac:dyDescent="0.25">
      <c r="A659" s="86"/>
      <c r="B659" s="86"/>
      <c r="C659" s="86"/>
      <c r="D659" s="86"/>
      <c r="E659" s="86"/>
    </row>
    <row r="660" spans="1:6" ht="13.5" x14ac:dyDescent="0.25">
      <c r="A660" s="86"/>
      <c r="B660" s="86"/>
      <c r="C660" s="86"/>
      <c r="D660" s="86"/>
      <c r="E660" s="86"/>
    </row>
    <row r="661" spans="1:6" ht="13.5" x14ac:dyDescent="0.25">
      <c r="A661" s="86"/>
      <c r="B661" s="86"/>
      <c r="C661" s="86"/>
      <c r="D661" s="86"/>
      <c r="E661" s="86"/>
      <c r="F661" s="144"/>
    </row>
    <row r="662" spans="1:6" ht="13.5" x14ac:dyDescent="0.25">
      <c r="A662" s="86"/>
      <c r="B662" s="86"/>
      <c r="C662" s="86"/>
      <c r="D662" s="86"/>
      <c r="E662" s="86"/>
      <c r="F662" s="144"/>
    </row>
    <row r="663" spans="1:6" ht="13.5" x14ac:dyDescent="0.25">
      <c r="A663" s="86"/>
      <c r="B663" s="86"/>
      <c r="C663" s="86"/>
      <c r="D663" s="86"/>
      <c r="E663" s="86"/>
      <c r="F663" s="144"/>
    </row>
    <row r="664" spans="1:6" ht="13.5" x14ac:dyDescent="0.25">
      <c r="A664" s="86"/>
      <c r="B664" s="86"/>
      <c r="C664" s="86"/>
      <c r="D664" s="86"/>
      <c r="E664" s="86"/>
      <c r="F664" s="144"/>
    </row>
    <row r="665" spans="1:6" ht="13.5" x14ac:dyDescent="0.25">
      <c r="A665" s="86"/>
      <c r="B665" s="86"/>
      <c r="C665" s="86"/>
      <c r="D665" s="86"/>
      <c r="E665" s="86"/>
      <c r="F665" s="144"/>
    </row>
    <row r="666" spans="1:6" ht="13.5" x14ac:dyDescent="0.25">
      <c r="A666" s="86"/>
      <c r="B666" s="86"/>
      <c r="C666" s="86"/>
      <c r="D666" s="86"/>
      <c r="E666" s="102"/>
      <c r="F666" s="144"/>
    </row>
    <row r="667" spans="1:6" ht="13.5" x14ac:dyDescent="0.25">
      <c r="A667" s="86"/>
      <c r="B667" s="86"/>
      <c r="C667" s="86"/>
      <c r="D667" s="86"/>
      <c r="E667" s="86"/>
      <c r="F667" s="144"/>
    </row>
    <row r="668" spans="1:6" ht="13.5" x14ac:dyDescent="0.25">
      <c r="A668" s="86"/>
      <c r="B668" s="86"/>
      <c r="C668" s="86"/>
      <c r="D668" s="86"/>
      <c r="E668" s="86"/>
      <c r="F668" s="144"/>
    </row>
    <row r="669" spans="1:6" ht="13.5" x14ac:dyDescent="0.25">
      <c r="A669" s="86"/>
      <c r="B669" s="86"/>
      <c r="C669" s="86"/>
      <c r="D669" s="86"/>
      <c r="E669" s="86"/>
      <c r="F669" s="144"/>
    </row>
    <row r="670" spans="1:6" ht="13.5" x14ac:dyDescent="0.25">
      <c r="A670" s="86"/>
      <c r="B670" s="86"/>
      <c r="C670" s="86"/>
      <c r="D670" s="86"/>
      <c r="E670" s="86"/>
      <c r="F670" s="144"/>
    </row>
    <row r="671" spans="1:6" ht="13.5" x14ac:dyDescent="0.25">
      <c r="A671" s="86"/>
      <c r="B671" s="86"/>
      <c r="C671" s="86"/>
      <c r="D671" s="86"/>
      <c r="E671" s="86"/>
      <c r="F671" s="144"/>
    </row>
    <row r="672" spans="1:6" ht="13.5" x14ac:dyDescent="0.25">
      <c r="A672" s="86"/>
      <c r="B672" s="86"/>
      <c r="C672" s="86"/>
      <c r="D672" s="86"/>
      <c r="E672" s="86"/>
      <c r="F672" s="144"/>
    </row>
    <row r="673" spans="1:6" ht="13.5" x14ac:dyDescent="0.25">
      <c r="A673" s="86"/>
      <c r="B673" s="86"/>
      <c r="C673" s="86"/>
      <c r="D673" s="86"/>
      <c r="E673" s="86"/>
      <c r="F673" s="144"/>
    </row>
    <row r="674" spans="1:6" ht="13.5" x14ac:dyDescent="0.25">
      <c r="A674" s="86"/>
      <c r="B674" s="86"/>
      <c r="C674" s="86"/>
      <c r="D674" s="86"/>
      <c r="E674" s="86"/>
      <c r="F674" s="144"/>
    </row>
    <row r="675" spans="1:6" ht="13.5" x14ac:dyDescent="0.25">
      <c r="A675" s="86"/>
      <c r="B675" s="86"/>
      <c r="C675" s="86"/>
      <c r="D675" s="86"/>
      <c r="E675" s="86"/>
      <c r="F675" s="144"/>
    </row>
    <row r="676" spans="1:6" ht="13.5" x14ac:dyDescent="0.25">
      <c r="A676" s="86"/>
      <c r="B676" s="86"/>
      <c r="C676" s="86"/>
      <c r="D676" s="86"/>
      <c r="E676" s="86"/>
      <c r="F676" s="144"/>
    </row>
    <row r="677" spans="1:6" ht="13.5" x14ac:dyDescent="0.25">
      <c r="A677" s="86"/>
      <c r="B677" s="86"/>
      <c r="C677" s="86"/>
      <c r="D677" s="86"/>
      <c r="E677" s="86"/>
      <c r="F677" s="144"/>
    </row>
    <row r="678" spans="1:6" ht="13.5" x14ac:dyDescent="0.25">
      <c r="A678" s="86"/>
      <c r="B678" s="86"/>
      <c r="C678" s="86"/>
      <c r="D678" s="86"/>
      <c r="E678" s="86"/>
      <c r="F678" s="144"/>
    </row>
    <row r="679" spans="1:6" ht="13.5" x14ac:dyDescent="0.25">
      <c r="A679" s="86"/>
      <c r="B679" s="86"/>
      <c r="C679" s="86"/>
      <c r="D679" s="86"/>
      <c r="E679" s="86"/>
      <c r="F679" s="144"/>
    </row>
    <row r="680" spans="1:6" ht="13.5" x14ac:dyDescent="0.25">
      <c r="A680" s="86"/>
      <c r="B680" s="86"/>
      <c r="C680" s="86"/>
      <c r="D680" s="86"/>
      <c r="E680" s="86"/>
      <c r="F680" s="144"/>
    </row>
    <row r="681" spans="1:6" ht="13.5" x14ac:dyDescent="0.25">
      <c r="A681" s="86"/>
      <c r="B681" s="86"/>
      <c r="E681" s="86"/>
    </row>
    <row r="682" spans="1:6" ht="13.5" x14ac:dyDescent="0.25">
      <c r="A682" s="86"/>
      <c r="B682" s="86"/>
      <c r="C682" s="86"/>
      <c r="D682" s="86"/>
      <c r="E682" s="86"/>
      <c r="F682" s="144"/>
    </row>
    <row r="683" spans="1:6" ht="13.5" x14ac:dyDescent="0.25">
      <c r="A683" s="86"/>
      <c r="B683" s="86"/>
      <c r="C683" s="86"/>
      <c r="D683" s="86"/>
      <c r="E683" s="86"/>
      <c r="F683" s="144"/>
    </row>
    <row r="684" spans="1:6" ht="13.5" x14ac:dyDescent="0.25">
      <c r="A684" s="86"/>
      <c r="B684" s="86"/>
      <c r="C684" s="86"/>
      <c r="D684" s="86"/>
      <c r="E684" s="86"/>
      <c r="F684" s="144"/>
    </row>
    <row r="685" spans="1:6" ht="13.5" x14ac:dyDescent="0.25">
      <c r="A685" s="86"/>
      <c r="B685" s="86"/>
      <c r="C685" s="86"/>
      <c r="D685" s="86"/>
      <c r="E685" s="86"/>
      <c r="F685" s="144"/>
    </row>
    <row r="686" spans="1:6" ht="13.5" x14ac:dyDescent="0.25">
      <c r="A686" s="86"/>
      <c r="B686" s="86"/>
      <c r="C686" s="86"/>
      <c r="D686" s="86"/>
      <c r="E686" s="86"/>
      <c r="F686" s="144"/>
    </row>
    <row r="687" spans="1:6" ht="13.5" x14ac:dyDescent="0.25">
      <c r="A687" s="86"/>
      <c r="B687" s="86"/>
      <c r="C687" s="86"/>
      <c r="D687" s="86"/>
      <c r="E687" s="86"/>
      <c r="F687" s="144"/>
    </row>
    <row r="688" spans="1:6" ht="13.5" x14ac:dyDescent="0.25">
      <c r="A688" s="86"/>
      <c r="B688" s="86"/>
      <c r="C688" s="86"/>
      <c r="D688" s="86"/>
      <c r="E688" s="86"/>
      <c r="F688" s="144"/>
    </row>
    <row r="689" spans="1:6" ht="13.5" x14ac:dyDescent="0.25">
      <c r="A689" s="86"/>
      <c r="B689" s="86"/>
      <c r="C689" s="86"/>
      <c r="D689" s="86"/>
      <c r="E689" s="86"/>
      <c r="F689" s="144"/>
    </row>
    <row r="690" spans="1:6" ht="13.5" x14ac:dyDescent="0.25">
      <c r="A690" s="86"/>
      <c r="B690" s="86"/>
      <c r="C690" s="86"/>
      <c r="D690" s="86"/>
      <c r="E690" s="86"/>
      <c r="F690" s="144"/>
    </row>
    <row r="691" spans="1:6" ht="13.5" x14ac:dyDescent="0.25">
      <c r="A691" s="86"/>
      <c r="B691" s="86"/>
      <c r="C691" s="86"/>
      <c r="D691" s="86"/>
      <c r="E691" s="86"/>
      <c r="F691" s="144"/>
    </row>
    <row r="692" spans="1:6" ht="13.5" x14ac:dyDescent="0.25">
      <c r="A692" s="86"/>
      <c r="B692" s="86"/>
      <c r="C692" s="86"/>
      <c r="D692" s="86"/>
      <c r="E692" s="86"/>
      <c r="F692" s="144"/>
    </row>
    <row r="693" spans="1:6" ht="13.5" x14ac:dyDescent="0.25">
      <c r="A693" s="86"/>
      <c r="B693" s="86"/>
      <c r="C693" s="86"/>
      <c r="D693" s="86"/>
      <c r="E693" s="86"/>
      <c r="F693" s="144"/>
    </row>
    <row r="694" spans="1:6" ht="13.5" x14ac:dyDescent="0.25">
      <c r="A694" s="86"/>
      <c r="B694" s="86"/>
      <c r="C694" s="86"/>
      <c r="D694" s="86"/>
      <c r="E694" s="86"/>
      <c r="F694" s="144"/>
    </row>
    <row r="695" spans="1:6" ht="13.5" x14ac:dyDescent="0.25">
      <c r="A695" s="86"/>
      <c r="B695" s="86"/>
      <c r="C695" s="86"/>
      <c r="D695" s="86"/>
      <c r="E695" s="86"/>
      <c r="F695" s="144"/>
    </row>
    <row r="696" spans="1:6" ht="13.5" x14ac:dyDescent="0.25">
      <c r="A696" s="86"/>
      <c r="B696" s="86"/>
      <c r="C696" s="86"/>
      <c r="D696" s="86"/>
      <c r="E696" s="86"/>
      <c r="F696" s="144"/>
    </row>
    <row r="697" spans="1:6" ht="13.5" x14ac:dyDescent="0.25">
      <c r="A697" s="86"/>
      <c r="B697" s="86"/>
      <c r="C697" s="86"/>
      <c r="D697" s="86"/>
      <c r="E697" s="86"/>
      <c r="F697" s="144"/>
    </row>
    <row r="698" spans="1:6" ht="13.5" x14ac:dyDescent="0.25">
      <c r="A698" s="86"/>
      <c r="B698" s="86"/>
      <c r="C698" s="86"/>
      <c r="D698" s="86"/>
      <c r="E698" s="86"/>
      <c r="F698" s="144"/>
    </row>
    <row r="699" spans="1:6" ht="13.5" x14ac:dyDescent="0.25">
      <c r="A699" s="86"/>
      <c r="B699" s="86"/>
      <c r="C699" s="86"/>
      <c r="D699" s="86"/>
      <c r="E699" s="86"/>
      <c r="F699" s="144"/>
    </row>
    <row r="700" spans="1:6" ht="13.5" x14ac:dyDescent="0.25">
      <c r="A700" s="86"/>
      <c r="B700" s="86"/>
      <c r="C700" s="86"/>
      <c r="D700" s="86"/>
      <c r="E700" s="86"/>
      <c r="F700" s="144"/>
    </row>
    <row r="701" spans="1:6" ht="13.5" x14ac:dyDescent="0.25">
      <c r="A701" s="86"/>
      <c r="B701" s="86"/>
      <c r="C701" s="86"/>
      <c r="D701" s="86"/>
      <c r="E701" s="86"/>
      <c r="F701" s="144"/>
    </row>
    <row r="702" spans="1:6" ht="13.5" x14ac:dyDescent="0.25">
      <c r="A702" s="86"/>
      <c r="B702" s="86"/>
      <c r="C702" s="86"/>
      <c r="D702" s="86"/>
      <c r="E702" s="86"/>
      <c r="F702" s="144"/>
    </row>
    <row r="703" spans="1:6" ht="13.5" x14ac:dyDescent="0.25">
      <c r="A703" s="86"/>
      <c r="B703" s="86"/>
      <c r="C703" s="86"/>
      <c r="D703" s="86"/>
      <c r="E703" s="86"/>
      <c r="F703" s="144"/>
    </row>
    <row r="704" spans="1:6" ht="13.5" x14ac:dyDescent="0.25">
      <c r="A704" s="86"/>
      <c r="B704" s="86"/>
      <c r="C704" s="86"/>
      <c r="D704" s="86"/>
      <c r="E704" s="86"/>
      <c r="F704" s="144"/>
    </row>
    <row r="705" spans="1:6" ht="13.5" x14ac:dyDescent="0.25">
      <c r="A705" s="86"/>
      <c r="B705" s="86"/>
      <c r="C705" s="86"/>
      <c r="D705" s="86"/>
      <c r="E705" s="86"/>
      <c r="F705" s="144"/>
    </row>
    <row r="706" spans="1:6" ht="13.5" x14ac:dyDescent="0.25">
      <c r="A706" s="86"/>
      <c r="B706" s="86"/>
      <c r="C706" s="86"/>
      <c r="D706" s="86"/>
      <c r="E706" s="86"/>
      <c r="F706" s="144"/>
    </row>
    <row r="707" spans="1:6" ht="13.5" x14ac:dyDescent="0.25">
      <c r="A707" s="86"/>
      <c r="B707" s="86"/>
      <c r="C707" s="86"/>
      <c r="D707" s="86"/>
      <c r="E707" s="86"/>
      <c r="F707" s="144"/>
    </row>
    <row r="708" spans="1:6" ht="13.5" x14ac:dyDescent="0.25">
      <c r="A708" s="86"/>
      <c r="B708" s="86"/>
      <c r="C708" s="86"/>
      <c r="D708" s="86"/>
      <c r="E708" s="86"/>
      <c r="F708" s="144"/>
    </row>
    <row r="709" spans="1:6" ht="13.5" x14ac:dyDescent="0.25">
      <c r="A709" s="86"/>
      <c r="B709" s="86"/>
      <c r="C709" s="86"/>
      <c r="D709" s="86"/>
      <c r="E709" s="86"/>
      <c r="F709" s="144"/>
    </row>
    <row r="710" spans="1:6" ht="13.5" x14ac:dyDescent="0.25">
      <c r="A710" s="86"/>
      <c r="B710" s="86"/>
      <c r="C710" s="86"/>
      <c r="D710" s="86"/>
      <c r="E710" s="86"/>
      <c r="F710" s="144"/>
    </row>
    <row r="711" spans="1:6" ht="13.5" x14ac:dyDescent="0.25">
      <c r="A711" s="86"/>
      <c r="B711" s="86"/>
      <c r="C711" s="86"/>
      <c r="D711" s="86"/>
      <c r="E711" s="86"/>
      <c r="F711" s="144"/>
    </row>
    <row r="712" spans="1:6" ht="13.5" x14ac:dyDescent="0.25">
      <c r="A712" s="86"/>
      <c r="B712" s="86"/>
      <c r="C712" s="86"/>
      <c r="D712" s="86"/>
      <c r="E712" s="86"/>
      <c r="F712" s="144"/>
    </row>
    <row r="713" spans="1:6" ht="13.5" x14ac:dyDescent="0.25">
      <c r="A713" s="86"/>
      <c r="B713" s="86"/>
      <c r="C713" s="86"/>
      <c r="D713" s="86"/>
      <c r="E713" s="86"/>
      <c r="F713" s="144"/>
    </row>
    <row r="714" spans="1:6" ht="13.5" x14ac:dyDescent="0.25">
      <c r="A714" s="86"/>
      <c r="B714" s="86"/>
      <c r="C714" s="86"/>
      <c r="D714" s="86"/>
      <c r="E714" s="86"/>
      <c r="F714" s="144"/>
    </row>
    <row r="715" spans="1:6" ht="13.5" x14ac:dyDescent="0.25">
      <c r="A715" s="86"/>
      <c r="B715" s="86"/>
      <c r="C715" s="86"/>
      <c r="D715" s="86"/>
      <c r="E715" s="86"/>
    </row>
    <row r="716" spans="1:6" ht="13.5" x14ac:dyDescent="0.25">
      <c r="A716" s="86"/>
      <c r="B716" s="86"/>
      <c r="C716" s="86"/>
      <c r="D716" s="86"/>
      <c r="E716" s="86"/>
    </row>
    <row r="717" spans="1:6" ht="13.5" x14ac:dyDescent="0.25">
      <c r="A717" s="86"/>
      <c r="B717" s="86"/>
      <c r="C717" s="86"/>
      <c r="D717" s="86"/>
      <c r="E717" s="86"/>
      <c r="F717" s="144"/>
    </row>
    <row r="718" spans="1:6" ht="13.5" x14ac:dyDescent="0.25">
      <c r="A718" s="86"/>
      <c r="B718" s="86"/>
      <c r="C718" s="86"/>
      <c r="D718" s="86"/>
      <c r="E718" s="86"/>
      <c r="F718" s="144"/>
    </row>
    <row r="719" spans="1:6" ht="13.5" x14ac:dyDescent="0.25">
      <c r="A719" s="86"/>
      <c r="B719" s="86"/>
      <c r="C719" s="86"/>
      <c r="D719" s="86"/>
      <c r="E719" s="86"/>
      <c r="F719" s="144"/>
    </row>
    <row r="720" spans="1:6" ht="13.5" x14ac:dyDescent="0.25">
      <c r="A720" s="86"/>
      <c r="B720" s="86"/>
      <c r="C720" s="86"/>
      <c r="D720" s="86"/>
      <c r="E720" s="86"/>
      <c r="F720" s="144"/>
    </row>
    <row r="721" spans="1:6" ht="13.5" x14ac:dyDescent="0.25">
      <c r="A721" s="86"/>
      <c r="B721" s="86"/>
      <c r="C721" s="86"/>
      <c r="D721" s="86"/>
      <c r="E721" s="86"/>
      <c r="F721" s="144"/>
    </row>
    <row r="722" spans="1:6" ht="13.5" x14ac:dyDescent="0.25">
      <c r="A722" s="86"/>
      <c r="B722" s="86"/>
      <c r="C722" s="86"/>
      <c r="D722" s="86"/>
      <c r="E722" s="86"/>
      <c r="F722" s="144"/>
    </row>
    <row r="723" spans="1:6" ht="13.5" x14ac:dyDescent="0.25">
      <c r="A723" s="86"/>
      <c r="B723" s="86"/>
      <c r="C723" s="86"/>
      <c r="D723" s="86"/>
      <c r="E723" s="86"/>
      <c r="F723" s="144"/>
    </row>
    <row r="724" spans="1:6" ht="13.5" x14ac:dyDescent="0.25">
      <c r="A724" s="86"/>
      <c r="B724" s="86"/>
      <c r="E724" s="86"/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General</vt:lpstr>
      <vt:lpstr>Sample Size &amp; Threshold Calc</vt:lpstr>
      <vt:lpstr>Sample Size - Gastos</vt:lpstr>
      <vt:lpstr>Muestreo Gastos</vt:lpstr>
      <vt:lpstr>contabilidad</vt:lpstr>
    </vt:vector>
  </TitlesOfParts>
  <Company>Deloitte.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*** Libro de Trabajo de Muestreo por Unidad Monetaria</dc:title>
  <dc:subject/>
  <dc:creator>Deloitte Touche Tohmatsu Limited</dc:creator>
  <dc:description/>
  <cp:lastModifiedBy>Carlos Almeida</cp:lastModifiedBy>
  <cp:revision>14</cp:revision>
  <cp:lastPrinted>2009-11-03T22:06:13Z</cp:lastPrinted>
  <dcterms:created xsi:type="dcterms:W3CDTF">2001-12-17T19:09:57Z</dcterms:created>
  <dcterms:modified xsi:type="dcterms:W3CDTF">2021-01-12T17:00:36Z</dcterms:modified>
  <dc:language>es-EC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Deloitte.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