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VISACOM\FASE II - Ejecucion\5000 Activos\5600 Propiedades y equipos\"/>
    </mc:Choice>
  </mc:AlternateContent>
  <xr:revisionPtr revIDLastSave="0" documentId="13_ncr:1_{8DA676CF-4FEC-4ADE-A4D8-B2906C2DD498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edula_Resumen" sheetId="1" r:id="rId1"/>
    <sheet name="Sheet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3" i="2" l="1"/>
  <c r="B39" i="2"/>
  <c r="F30" i="2"/>
  <c r="B30" i="2"/>
  <c r="H31" i="2" s="1"/>
  <c r="H29" i="2"/>
  <c r="D43" i="2" s="1"/>
  <c r="H28" i="2"/>
  <c r="D42" i="2" s="1"/>
  <c r="D27" i="2"/>
  <c r="H27" i="2" s="1"/>
  <c r="D41" i="2" s="1"/>
  <c r="H26" i="2"/>
  <c r="H25" i="2"/>
  <c r="D39" i="2" s="1"/>
  <c r="F39" i="2" s="1"/>
  <c r="D25" i="2"/>
  <c r="D24" i="2"/>
  <c r="D30" i="2" s="1"/>
  <c r="F16" i="2"/>
  <c r="D16" i="2"/>
  <c r="H14" i="2"/>
  <c r="H16" i="2" s="1"/>
  <c r="J13" i="2"/>
  <c r="F12" i="2"/>
  <c r="D12" i="2"/>
  <c r="B12" i="2"/>
  <c r="B16" i="2" s="1"/>
  <c r="J17" i="2" s="1"/>
  <c r="J11" i="2"/>
  <c r="J10" i="2"/>
  <c r="B42" i="2" s="1"/>
  <c r="F42" i="2" s="1"/>
  <c r="J9" i="2"/>
  <c r="B41" i="2" s="1"/>
  <c r="J8" i="2"/>
  <c r="B40" i="2" s="1"/>
  <c r="F40" i="2" s="1"/>
  <c r="J7" i="2"/>
  <c r="J6" i="2"/>
  <c r="B38" i="2" s="1"/>
  <c r="E39" i="1"/>
  <c r="D39" i="1"/>
  <c r="E35" i="1"/>
  <c r="D35" i="1"/>
  <c r="E34" i="1"/>
  <c r="D34" i="1"/>
  <c r="E33" i="1"/>
  <c r="D33" i="1"/>
  <c r="E32" i="1"/>
  <c r="E37" i="1" s="1"/>
  <c r="D32" i="1"/>
  <c r="D37" i="1" s="1"/>
  <c r="J26" i="1"/>
  <c r="F26" i="1"/>
  <c r="E26" i="1"/>
  <c r="D26" i="1"/>
  <c r="G25" i="1"/>
  <c r="M25" i="1" s="1"/>
  <c r="G24" i="1"/>
  <c r="M24" i="1" s="1"/>
  <c r="G23" i="1"/>
  <c r="M23" i="1" s="1"/>
  <c r="G22" i="1"/>
  <c r="M22" i="1" s="1"/>
  <c r="G21" i="1"/>
  <c r="M21" i="1" s="1"/>
  <c r="G20" i="1"/>
  <c r="M20" i="1" s="1"/>
  <c r="G19" i="1"/>
  <c r="M19" i="1" s="1"/>
  <c r="G18" i="1"/>
  <c r="G17" i="1"/>
  <c r="M17" i="1" s="1"/>
  <c r="G16" i="1"/>
  <c r="M16" i="1" s="1"/>
  <c r="G26" i="1" l="1"/>
  <c r="B44" i="2"/>
  <c r="F41" i="2"/>
  <c r="F43" i="2"/>
  <c r="J14" i="2"/>
  <c r="H24" i="2"/>
  <c r="J12" i="2"/>
  <c r="J16" i="2" s="1"/>
  <c r="D43" i="1"/>
  <c r="D40" i="1"/>
  <c r="E43" i="1"/>
  <c r="E40" i="1"/>
  <c r="M18" i="1"/>
  <c r="H30" i="2" l="1"/>
  <c r="D38" i="2"/>
  <c r="M26" i="1"/>
  <c r="D44" i="2" l="1"/>
  <c r="F45" i="2" s="1"/>
  <c r="F38" i="2"/>
  <c r="F44" i="2" s="1"/>
  <c r="N21" i="1"/>
  <c r="N17" i="1"/>
  <c r="N22" i="1"/>
  <c r="N19" i="1"/>
  <c r="N16" i="1"/>
  <c r="N24" i="1"/>
  <c r="N20" i="1"/>
  <c r="N25" i="1"/>
  <c r="N23" i="1"/>
  <c r="N18" i="1"/>
</calcChain>
</file>

<file path=xl/sharedStrings.xml><?xml version="1.0" encoding="utf-8"?>
<sst xmlns="http://schemas.openxmlformats.org/spreadsheetml/2006/main" count="152" uniqueCount="90">
  <si>
    <t>AUDITORIA DE ACTIVOS NO CORRIENTES</t>
  </si>
  <si>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</si>
  <si>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</si>
  <si>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</si>
  <si>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</si>
  <si>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</si>
  <si>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</si>
  <si>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</si>
  <si>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</si>
  <si>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Activos no Corrientes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</si>
  <si>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</si>
  <si>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</si>
  <si>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</si>
  <si>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</si>
  <si>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</si>
  <si>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</si>
  <si>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</si>
  <si>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</si>
  <si>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</si>
  <si>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</si>
  <si>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Ajustes y/o re-clasificaciones</t>
  </si>
  <si>
    <t>Saldos auditados al</t>
  </si>
  <si>
    <t>Ref. PT</t>
  </si>
  <si>
    <t>Ref</t>
  </si>
  <si>
    <t>Variaciones</t>
  </si>
  <si>
    <t>Obs.</t>
  </si>
  <si>
    <t>Débitos</t>
  </si>
  <si>
    <t>Créditos</t>
  </si>
  <si>
    <t>Valor</t>
  </si>
  <si>
    <t>%</t>
  </si>
  <si>
    <t>Propiedades y equipos, neto</t>
  </si>
  <si>
    <t>1.2.1.5</t>
  </si>
  <si>
    <t>MUEBLES Y ENSERES</t>
  </si>
  <si>
    <t>1.2.1.7</t>
  </si>
  <si>
    <t>EQUIPOS DE COMPUTACION</t>
  </si>
  <si>
    <t>1.2.1.4</t>
  </si>
  <si>
    <t>INSTALACIONES</t>
  </si>
  <si>
    <t>1.2.1.8</t>
  </si>
  <si>
    <t>VEHICULOS</t>
  </si>
  <si>
    <t>1.2.1.9</t>
  </si>
  <si>
    <t>OTROS ACTIVOS</t>
  </si>
  <si>
    <t>DESARROLLO SOFTWARE CONTIFICO</t>
  </si>
  <si>
    <t>1.2.1.10</t>
  </si>
  <si>
    <t>Equipos y Acc de Proyeccion</t>
  </si>
  <si>
    <t>1.2.1.11</t>
  </si>
  <si>
    <t>(-) Depreciación Acumulada Propiedades, Planta y Equipo</t>
  </si>
  <si>
    <t>DEPRECIACION ACUMULADA</t>
  </si>
  <si>
    <t>Total</t>
  </si>
  <si>
    <t>Saldo al</t>
  </si>
  <si>
    <t>Nota a los Ef's</t>
  </si>
  <si>
    <t>Muebles y enseres</t>
  </si>
  <si>
    <t>Vehículos</t>
  </si>
  <si>
    <t>Equipos de computación</t>
  </si>
  <si>
    <t>Otros, principalmente instalaciones</t>
  </si>
  <si>
    <t>Trial</t>
  </si>
  <si>
    <t>Diferencia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</si>
  <si>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</si>
  <si>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</si>
  <si>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</si>
  <si>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</si>
  <si>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</si>
  <si>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</si>
  <si>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VISACOM S.A.</t>
  </si>
  <si>
    <t>ACTIVOS FIJOS AL 31 DE OCTUBRE 2020</t>
  </si>
  <si>
    <t>A   C   T   I   V   O   S - C O S T O   DE  A D Q U I S I C I O N</t>
  </si>
  <si>
    <t>US$</t>
  </si>
  <si>
    <t>CONCEPTO</t>
  </si>
  <si>
    <t>COSTO ADQ.</t>
  </si>
  <si>
    <t xml:space="preserve"> </t>
  </si>
  <si>
    <t>RETIRO, BAJAS</t>
  </si>
  <si>
    <t>GASTO depr.</t>
  </si>
  <si>
    <t>SALDO AL</t>
  </si>
  <si>
    <t>ADQUISICION</t>
  </si>
  <si>
    <t>VENTAS</t>
  </si>
  <si>
    <t>AÑO 2020</t>
  </si>
  <si>
    <t>EQUIPOS DE COMPUTACIÓN Y SOFTWARE</t>
  </si>
  <si>
    <t>EQUIPOS Y ACCESORIOS DE PROYECCION</t>
  </si>
  <si>
    <t>VEHÍCULOS</t>
  </si>
  <si>
    <t xml:space="preserve">INSTALACIONES </t>
  </si>
  <si>
    <t>DEP. ACUMULADA</t>
  </si>
  <si>
    <t>D   E   P   R   E   C   I   A   C   I   O   N         A  C  U  M  U  L  A  D  A</t>
  </si>
  <si>
    <t>SALDO DEP.ACU</t>
  </si>
  <si>
    <t>DEPRECIAC.</t>
  </si>
  <si>
    <t>ENE A OCT/20</t>
  </si>
  <si>
    <t>VENTAS/2020</t>
  </si>
  <si>
    <t>EQUIPOS DE COMPUTACIÓN</t>
  </si>
  <si>
    <t>TOTAL DEPRECIACION ACUM.A.FIJOS</t>
  </si>
  <si>
    <t>N E T O   EN  L I B R O S</t>
  </si>
  <si>
    <t>DEPREC.ACUM</t>
  </si>
  <si>
    <t>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</si>
</sst>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\ %"/>
    <numFmt numFmtId="165" formatCode="dd/mm/yyyy"/>
    <numFmt numFmtId="166" formatCode="#,##0.00\ ;\(#,##0.00\);\-#\ ;@\ "/>
    <numFmt numFmtId="167" formatCode="#,##0\ ;\-#,##0\ ;&quot;- &quot;;@\ "/>
    <numFmt numFmtId="168" formatCode="dd\-mmm\-yy"/>
    <numFmt numFmtId="169" formatCode="_ \$* #,##0.00_ ;_ \$* \-#,##0.00_ ;_ \$* \-??_ ;_ @_ "/>
    <numFmt numFmtId="170" formatCode="#,##0\ ;\(#,##0\);\-#\ ;@\ "/>
    <numFmt numFmtId="171" formatCode="_ * #,##0.00_ ;_ * \-#,##0.00_ ;_ * \-??_ ;_ @_ "/>
    <numFmt numFmtId="172" formatCode="_ * #,##0_ ;_ * \-#,##0_ ;_ * \-??_ ;_ @_ "/>
    <numFmt numFmtId="173" formatCode="#,##0\ ;\(#,##0\)"/>
    <numFmt numFmtId="174" formatCode="0\ %"/>
  </numFmts>
  <fonts count="32">
    <font>
      <sz val="11"/>
      <color rgb="FF00000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sz val="10"/>
      <color rgb="FFCC0000"/>
      <name val="Arial"/>
      <charset val="1"/>
    </font>
    <font>
      <sz val="11"/>
      <color rgb="FF9C0006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b/>
      <sz val="24"/>
      <color rgb="FF000000"/>
      <name val="Arial"/>
      <charset val="1"/>
    </font>
    <font>
      <sz val="18"/>
      <color rgb="FF000000"/>
      <name val="Arial"/>
      <charset val="1"/>
    </font>
    <font>
      <sz val="12"/>
      <color rgb="FF000000"/>
      <name val="Arial"/>
      <charset val="1"/>
    </font>
    <font>
      <u/>
      <sz val="10"/>
      <color rgb="FF0000EE"/>
      <name val="Arial"/>
      <charset val="1"/>
    </font>
    <font>
      <sz val="10"/>
      <color rgb="FF333333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CC"/>
      <name val="Arial"/>
      <family val="2"/>
      <charset val="1"/>
    </font>
    <font>
      <b/>
      <sz val="10"/>
      <color rgb="FF000000"/>
      <name val="Futura-book"/>
      <charset val="1"/>
    </font>
    <font>
      <sz val="10"/>
      <color rgb="FF000000"/>
      <name val="Futura-book"/>
      <charset val="1"/>
    </font>
    <font>
      <sz val="10"/>
      <color rgb="FF000000"/>
      <name val="Futura-book"/>
      <family val="2"/>
      <charset val="1"/>
    </font>
    <font>
      <sz val="10"/>
      <color rgb="FFFF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charset val="1"/>
    </font>
    <font>
      <b/>
      <sz val="8"/>
      <name val="Arial Unicode MS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3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171" fontId="26" fillId="0" borderId="0" applyBorder="0" applyProtection="0"/>
    <xf numFmtId="169" fontId="26" fillId="0" borderId="0" applyBorder="0" applyProtection="0"/>
    <xf numFmtId="174" fontId="15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26" fillId="0" borderId="0" applyBorder="0" applyProtection="0"/>
    <xf numFmtId="0" fontId="26" fillId="0" borderId="0" applyBorder="0" applyProtection="0"/>
    <xf numFmtId="0" fontId="3" fillId="0" borderId="0" applyBorder="0" applyProtection="0"/>
    <xf numFmtId="166" fontId="15" fillId="0" borderId="0" applyBorder="0" applyProtection="0"/>
    <xf numFmtId="174" fontId="15" fillId="0" borderId="0" applyBorder="0" applyProtection="0"/>
  </cellStyleXfs>
  <cellXfs count="165">
    <xf numFmtId="0" fontId="0" fillId="0" borderId="0" xfId="0"/>
    <xf numFmtId="167" fontId="14" fillId="10" borderId="5" xfId="0" applyNumberFormat="1" applyFont="1" applyFill="1" applyBorder="1" applyAlignment="1" applyProtection="1">
      <alignment horizontal="center" vertical="center" wrapText="1"/>
    </xf>
    <xf numFmtId="166" fontId="14" fillId="0" borderId="5" xfId="21" applyFont="1" applyBorder="1" applyAlignment="1" applyProtection="1">
      <alignment horizontal="center" vertical="center"/>
    </xf>
    <xf numFmtId="0" fontId="14" fillId="10" borderId="5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/>
    </xf>
    <xf numFmtId="49" fontId="14" fillId="10" borderId="5" xfId="0" applyNumberFormat="1" applyFont="1" applyFill="1" applyBorder="1" applyAlignment="1">
      <alignment horizontal="center" vertical="center"/>
    </xf>
    <xf numFmtId="165" fontId="13" fillId="10" borderId="5" xfId="0" applyNumberFormat="1" applyFont="1" applyFill="1" applyBorder="1" applyAlignment="1">
      <alignment horizontal="center" vertical="center"/>
    </xf>
    <xf numFmtId="164" fontId="13" fillId="10" borderId="5" xfId="0" applyNumberFormat="1" applyFont="1" applyFill="1" applyBorder="1" applyAlignment="1">
      <alignment horizontal="center" vertical="center"/>
    </xf>
    <xf numFmtId="0" fontId="0" fillId="10" borderId="5" xfId="0" applyFill="1" applyBorder="1"/>
    <xf numFmtId="0" fontId="14" fillId="10" borderId="4" xfId="0" applyFont="1" applyFill="1" applyBorder="1" applyAlignment="1">
      <alignment horizontal="left" vertical="center"/>
    </xf>
    <xf numFmtId="0" fontId="13" fillId="10" borderId="4" xfId="0" applyFont="1" applyFill="1" applyBorder="1" applyAlignment="1">
      <alignment horizontal="left" vertical="center"/>
    </xf>
    <xf numFmtId="49" fontId="14" fillId="10" borderId="2" xfId="0" applyNumberFormat="1" applyFont="1" applyFill="1" applyBorder="1" applyAlignment="1">
      <alignment horizontal="left" vertical="center"/>
    </xf>
    <xf numFmtId="164" fontId="0" fillId="0" borderId="0" xfId="0" applyNumberFormat="1"/>
    <xf numFmtId="0" fontId="13" fillId="10" borderId="0" xfId="0" applyFont="1" applyFill="1"/>
    <xf numFmtId="0" fontId="13" fillId="10" borderId="3" xfId="0" applyFont="1" applyFill="1" applyBorder="1"/>
    <xf numFmtId="164" fontId="13" fillId="10" borderId="3" xfId="0" applyNumberFormat="1" applyFont="1" applyFill="1" applyBorder="1"/>
    <xf numFmtId="0" fontId="13" fillId="10" borderId="0" xfId="0" applyFont="1" applyFill="1" applyAlignment="1">
      <alignment vertical="center"/>
    </xf>
    <xf numFmtId="49" fontId="14" fillId="10" borderId="4" xfId="0" applyNumberFormat="1" applyFont="1" applyFill="1" applyBorder="1" applyAlignment="1">
      <alignment horizontal="left" vertical="center"/>
    </xf>
    <xf numFmtId="164" fontId="13" fillId="10" borderId="0" xfId="0" applyNumberFormat="1" applyFont="1" applyFill="1"/>
    <xf numFmtId="0" fontId="14" fillId="10" borderId="5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168" fontId="14" fillId="10" borderId="5" xfId="0" applyNumberFormat="1" applyFont="1" applyFill="1" applyBorder="1" applyAlignment="1">
      <alignment horizontal="center" vertical="center"/>
    </xf>
    <xf numFmtId="168" fontId="14" fillId="10" borderId="6" xfId="0" applyNumberFormat="1" applyFont="1" applyFill="1" applyBorder="1" applyAlignment="1">
      <alignment horizontal="center" vertical="center"/>
    </xf>
    <xf numFmtId="164" fontId="14" fillId="10" borderId="7" xfId="0" applyNumberFormat="1" applyFont="1" applyFill="1" applyBorder="1" applyAlignment="1">
      <alignment horizontal="center" vertical="center"/>
    </xf>
    <xf numFmtId="49" fontId="13" fillId="0" borderId="8" xfId="0" applyNumberFormat="1" applyFont="1" applyBorder="1" applyAlignment="1" applyProtection="1"/>
    <xf numFmtId="49" fontId="16" fillId="0" borderId="0" xfId="0" applyNumberFormat="1" applyFont="1" applyAlignment="1" applyProtection="1">
      <alignment horizontal="left"/>
    </xf>
    <xf numFmtId="0" fontId="13" fillId="0" borderId="9" xfId="2" applyNumberFormat="1" applyFont="1" applyBorder="1" applyAlignment="1" applyProtection="1">
      <alignment horizontal="center" vertical="center"/>
    </xf>
    <xf numFmtId="0" fontId="13" fillId="0" borderId="10" xfId="2" applyNumberFormat="1" applyFont="1" applyBorder="1" applyAlignment="1" applyProtection="1">
      <alignment horizontal="center" vertical="center"/>
    </xf>
    <xf numFmtId="0" fontId="13" fillId="0" borderId="11" xfId="2" applyNumberFormat="1" applyFont="1" applyBorder="1" applyAlignment="1" applyProtection="1">
      <alignment horizontal="center" vertical="center"/>
    </xf>
    <xf numFmtId="0" fontId="13" fillId="0" borderId="6" xfId="2" applyNumberFormat="1" applyFont="1" applyBorder="1" applyAlignment="1" applyProtection="1">
      <alignment horizontal="center" vertical="center"/>
    </xf>
    <xf numFmtId="170" fontId="13" fillId="0" borderId="0" xfId="0" applyNumberFormat="1" applyFont="1" applyBorder="1" applyAlignment="1" applyProtection="1">
      <alignment horizontal="left" vertical="center"/>
    </xf>
    <xf numFmtId="170" fontId="13" fillId="0" borderId="9" xfId="0" applyNumberFormat="1" applyFont="1" applyBorder="1" applyAlignment="1" applyProtection="1">
      <alignment horizontal="center" vertical="center"/>
    </xf>
    <xf numFmtId="172" fontId="13" fillId="0" borderId="11" xfId="1" applyNumberFormat="1" applyFont="1" applyBorder="1" applyAlignment="1" applyProtection="1">
      <alignment horizontal="right"/>
    </xf>
    <xf numFmtId="172" fontId="17" fillId="0" borderId="9" xfId="1" applyNumberFormat="1" applyFont="1" applyBorder="1" applyAlignment="1" applyProtection="1">
      <alignment horizontal="right"/>
    </xf>
    <xf numFmtId="172" fontId="18" fillId="0" borderId="11" xfId="1" applyNumberFormat="1" applyFont="1" applyBorder="1" applyAlignment="1" applyProtection="1">
      <alignment horizontal="right"/>
    </xf>
    <xf numFmtId="173" fontId="13" fillId="0" borderId="9" xfId="1" applyNumberFormat="1" applyFont="1" applyBorder="1" applyAlignment="1" applyProtection="1">
      <alignment horizontal="right" vertical="center"/>
    </xf>
    <xf numFmtId="164" fontId="13" fillId="10" borderId="10" xfId="22" applyNumberFormat="1" applyFont="1" applyFill="1" applyBorder="1" applyAlignment="1" applyProtection="1">
      <alignment horizontal="right" vertical="center"/>
    </xf>
    <xf numFmtId="0" fontId="17" fillId="10" borderId="10" xfId="0" applyFont="1" applyFill="1" applyBorder="1" applyAlignment="1">
      <alignment horizontal="center" vertical="center"/>
    </xf>
    <xf numFmtId="49" fontId="19" fillId="10" borderId="8" xfId="0" applyNumberFormat="1" applyFont="1" applyFill="1" applyBorder="1" applyAlignment="1" applyProtection="1">
      <alignment horizontal="left"/>
    </xf>
    <xf numFmtId="0" fontId="16" fillId="10" borderId="10" xfId="0" applyFont="1" applyFill="1" applyBorder="1" applyAlignment="1" applyProtection="1">
      <alignment horizontal="left"/>
    </xf>
    <xf numFmtId="172" fontId="13" fillId="10" borderId="9" xfId="1" applyNumberFormat="1" applyFont="1" applyFill="1" applyBorder="1" applyAlignment="1" applyProtection="1">
      <alignment horizontal="right" vertical="center"/>
    </xf>
    <xf numFmtId="172" fontId="13" fillId="10" borderId="10" xfId="1" applyNumberFormat="1" applyFont="1" applyFill="1" applyBorder="1" applyAlignment="1" applyProtection="1">
      <alignment horizontal="right" vertical="center"/>
    </xf>
    <xf numFmtId="172" fontId="13" fillId="10" borderId="11" xfId="1" applyNumberFormat="1" applyFont="1" applyFill="1" applyBorder="1" applyAlignment="1" applyProtection="1">
      <alignment horizontal="right" vertical="center"/>
    </xf>
    <xf numFmtId="172" fontId="13" fillId="0" borderId="9" xfId="1" applyNumberFormat="1" applyFont="1" applyBorder="1" applyAlignment="1" applyProtection="1">
      <alignment horizontal="right" vertical="center"/>
    </xf>
    <xf numFmtId="170" fontId="13" fillId="10" borderId="10" xfId="0" applyNumberFormat="1" applyFont="1" applyFill="1" applyBorder="1" applyAlignment="1" applyProtection="1">
      <alignment horizontal="left" vertical="center"/>
    </xf>
    <xf numFmtId="172" fontId="17" fillId="10" borderId="9" xfId="1" applyNumberFormat="1" applyFont="1" applyFill="1" applyBorder="1" applyAlignment="1" applyProtection="1">
      <alignment horizontal="right"/>
    </xf>
    <xf numFmtId="172" fontId="14" fillId="10" borderId="11" xfId="1" applyNumberFormat="1" applyFont="1" applyFill="1" applyBorder="1" applyAlignment="1" applyProtection="1">
      <alignment horizontal="right"/>
    </xf>
    <xf numFmtId="0" fontId="14" fillId="10" borderId="10" xfId="0" applyFont="1" applyFill="1" applyBorder="1" applyAlignment="1">
      <alignment horizontal="center" vertical="center"/>
    </xf>
    <xf numFmtId="49" fontId="20" fillId="10" borderId="8" xfId="0" applyNumberFormat="1" applyFont="1" applyFill="1" applyBorder="1" applyAlignment="1" applyProtection="1">
      <alignment horizontal="left"/>
    </xf>
    <xf numFmtId="0" fontId="13" fillId="10" borderId="9" xfId="0" applyFont="1" applyFill="1" applyBorder="1" applyAlignment="1" applyProtection="1"/>
    <xf numFmtId="0" fontId="13" fillId="10" borderId="10" xfId="0" applyFont="1" applyFill="1" applyBorder="1" applyAlignment="1" applyProtection="1">
      <alignment horizontal="left"/>
    </xf>
    <xf numFmtId="49" fontId="20" fillId="10" borderId="8" xfId="0" applyNumberFormat="1" applyFont="1" applyFill="1" applyBorder="1" applyAlignment="1" applyProtection="1"/>
    <xf numFmtId="49" fontId="20" fillId="10" borderId="10" xfId="0" applyNumberFormat="1" applyFont="1" applyFill="1" applyBorder="1" applyAlignment="1" applyProtection="1">
      <alignment horizontal="left"/>
    </xf>
    <xf numFmtId="172" fontId="21" fillId="10" borderId="9" xfId="1" applyNumberFormat="1" applyFont="1" applyFill="1" applyBorder="1" applyAlignment="1" applyProtection="1">
      <alignment horizontal="right" vertical="top"/>
      <protection locked="0"/>
    </xf>
    <xf numFmtId="170" fontId="13" fillId="10" borderId="0" xfId="0" applyNumberFormat="1" applyFont="1" applyFill="1" applyBorder="1" applyAlignment="1" applyProtection="1">
      <alignment horizontal="left" vertical="center"/>
    </xf>
    <xf numFmtId="170" fontId="13" fillId="10" borderId="9" xfId="0" applyNumberFormat="1" applyFont="1" applyFill="1" applyBorder="1" applyAlignment="1" applyProtection="1">
      <alignment horizontal="left" vertical="center"/>
    </xf>
    <xf numFmtId="0" fontId="14" fillId="10" borderId="0" xfId="0" applyFont="1" applyFill="1" applyAlignment="1">
      <alignment vertical="center"/>
    </xf>
    <xf numFmtId="0" fontId="13" fillId="10" borderId="0" xfId="0" applyFont="1" applyFill="1" applyAlignment="1" applyProtection="1"/>
    <xf numFmtId="49" fontId="21" fillId="10" borderId="10" xfId="0" applyNumberFormat="1" applyFont="1" applyFill="1" applyBorder="1" applyAlignment="1" applyProtection="1">
      <alignment horizontal="left"/>
    </xf>
    <xf numFmtId="172" fontId="17" fillId="10" borderId="10" xfId="1" applyNumberFormat="1" applyFont="1" applyFill="1" applyBorder="1" applyAlignment="1" applyProtection="1">
      <alignment horizontal="right"/>
    </xf>
    <xf numFmtId="172" fontId="21" fillId="10" borderId="9" xfId="1" applyNumberFormat="1" applyFont="1" applyFill="1" applyBorder="1" applyAlignment="1" applyProtection="1">
      <alignment horizontal="right"/>
    </xf>
    <xf numFmtId="49" fontId="20" fillId="10" borderId="9" xfId="0" applyNumberFormat="1" applyFont="1" applyFill="1" applyBorder="1" applyAlignment="1" applyProtection="1"/>
    <xf numFmtId="0" fontId="20" fillId="10" borderId="10" xfId="0" applyFont="1" applyFill="1" applyBorder="1" applyAlignment="1" applyProtection="1"/>
    <xf numFmtId="172" fontId="20" fillId="10" borderId="10" xfId="1" applyNumberFormat="1" applyFont="1" applyFill="1" applyBorder="1" applyAlignment="1" applyProtection="1">
      <alignment horizontal="right" vertical="top"/>
      <protection locked="0"/>
    </xf>
    <xf numFmtId="172" fontId="21" fillId="10" borderId="10" xfId="1" applyNumberFormat="1" applyFont="1" applyFill="1" applyBorder="1" applyAlignment="1" applyProtection="1">
      <alignment horizontal="right"/>
    </xf>
    <xf numFmtId="172" fontId="20" fillId="10" borderId="10" xfId="1" applyNumberFormat="1" applyFont="1" applyFill="1" applyBorder="1" applyAlignment="1" applyProtection="1">
      <alignment horizontal="right"/>
    </xf>
    <xf numFmtId="0" fontId="20" fillId="10" borderId="10" xfId="0" applyFont="1" applyFill="1" applyBorder="1" applyAlignment="1" applyProtection="1">
      <alignment horizontal="left"/>
    </xf>
    <xf numFmtId="170" fontId="13" fillId="0" borderId="10" xfId="0" applyNumberFormat="1" applyFont="1" applyBorder="1" applyAlignment="1" applyProtection="1">
      <alignment horizontal="left" vertical="center"/>
    </xf>
    <xf numFmtId="173" fontId="20" fillId="0" borderId="10" xfId="0" applyNumberFormat="1" applyFont="1" applyBorder="1" applyAlignment="1">
      <alignment horizontal="left"/>
    </xf>
    <xf numFmtId="49" fontId="13" fillId="0" borderId="9" xfId="0" applyNumberFormat="1" applyFont="1" applyBorder="1" applyAlignment="1" applyProtection="1"/>
    <xf numFmtId="49" fontId="13" fillId="0" borderId="0" xfId="0" applyNumberFormat="1" applyFont="1" applyAlignment="1" applyProtection="1">
      <alignment horizontal="left"/>
    </xf>
    <xf numFmtId="172" fontId="13" fillId="0" borderId="12" xfId="1" applyNumberFormat="1" applyFont="1" applyBorder="1" applyAlignment="1" applyProtection="1">
      <alignment horizontal="right" vertical="center"/>
    </xf>
    <xf numFmtId="170" fontId="14" fillId="0" borderId="10" xfId="0" applyNumberFormat="1" applyFont="1" applyBorder="1" applyAlignment="1" applyProtection="1">
      <alignment horizontal="center" vertical="center"/>
    </xf>
    <xf numFmtId="170" fontId="14" fillId="0" borderId="9" xfId="0" applyNumberFormat="1" applyFont="1" applyBorder="1" applyAlignment="1" applyProtection="1">
      <alignment horizontal="center" vertical="center"/>
    </xf>
    <xf numFmtId="172" fontId="22" fillId="0" borderId="9" xfId="1" applyNumberFormat="1" applyFont="1" applyBorder="1" applyAlignment="1" applyProtection="1">
      <alignment horizontal="right"/>
    </xf>
    <xf numFmtId="172" fontId="23" fillId="0" borderId="11" xfId="1" applyNumberFormat="1" applyFont="1" applyBorder="1" applyAlignment="1" applyProtection="1">
      <alignment horizontal="right"/>
    </xf>
    <xf numFmtId="0" fontId="13" fillId="0" borderId="0" xfId="0" applyFont="1" applyAlignment="1" applyProtection="1">
      <alignment vertical="center"/>
    </xf>
    <xf numFmtId="170" fontId="14" fillId="0" borderId="13" xfId="0" applyNumberFormat="1" applyFont="1" applyBorder="1" applyAlignment="1" applyProtection="1">
      <alignment horizontal="center" vertical="center"/>
    </xf>
    <xf numFmtId="170" fontId="14" fillId="0" borderId="14" xfId="0" applyNumberFormat="1" applyFont="1" applyBorder="1" applyAlignment="1" applyProtection="1">
      <alignment horizontal="left" vertical="center"/>
    </xf>
    <xf numFmtId="172" fontId="14" fillId="0" borderId="13" xfId="1" applyNumberFormat="1" applyFont="1" applyBorder="1" applyAlignment="1" applyProtection="1">
      <alignment horizontal="right" vertical="center"/>
    </xf>
    <xf numFmtId="172" fontId="14" fillId="0" borderId="15" xfId="1" applyNumberFormat="1" applyFont="1" applyBorder="1" applyAlignment="1" applyProtection="1">
      <alignment horizontal="right" vertical="center"/>
    </xf>
    <xf numFmtId="173" fontId="14" fillId="0" borderId="13" xfId="1" applyNumberFormat="1" applyFont="1" applyBorder="1" applyAlignment="1" applyProtection="1">
      <alignment horizontal="right" vertical="center"/>
    </xf>
    <xf numFmtId="164" fontId="14" fillId="0" borderId="16" xfId="3" applyNumberFormat="1" applyFont="1" applyBorder="1" applyAlignment="1" applyProtection="1">
      <alignment horizontal="right" vertical="center"/>
    </xf>
    <xf numFmtId="0" fontId="13" fillId="0" borderId="13" xfId="0" applyFont="1" applyBorder="1" applyAlignment="1" applyProtection="1">
      <alignment vertical="center"/>
    </xf>
    <xf numFmtId="0" fontId="13" fillId="0" borderId="17" xfId="0" applyFont="1" applyBorder="1" applyAlignment="1" applyProtection="1">
      <alignment horizontal="left"/>
    </xf>
    <xf numFmtId="0" fontId="14" fillId="0" borderId="17" xfId="0" applyFont="1" applyBorder="1" applyAlignment="1" applyProtection="1">
      <alignment horizontal="center"/>
    </xf>
    <xf numFmtId="170" fontId="14" fillId="0" borderId="6" xfId="0" applyNumberFormat="1" applyFont="1" applyBorder="1" applyAlignment="1" applyProtection="1">
      <alignment horizontal="center" wrapText="1"/>
    </xf>
    <xf numFmtId="0" fontId="14" fillId="0" borderId="11" xfId="0" applyFont="1" applyBorder="1" applyAlignment="1" applyProtection="1">
      <alignment horizontal="left"/>
    </xf>
    <xf numFmtId="165" fontId="16" fillId="0" borderId="9" xfId="0" applyNumberFormat="1" applyFont="1" applyBorder="1" applyAlignment="1" applyProtection="1">
      <alignment horizontal="center"/>
    </xf>
    <xf numFmtId="165" fontId="16" fillId="0" borderId="10" xfId="0" applyNumberFormat="1" applyFont="1" applyBorder="1" applyAlignment="1" applyProtection="1">
      <alignment horizontal="center"/>
    </xf>
    <xf numFmtId="0" fontId="13" fillId="0" borderId="11" xfId="0" applyFont="1" applyBorder="1" applyAlignment="1" applyProtection="1">
      <alignment horizontal="left"/>
    </xf>
    <xf numFmtId="172" fontId="13" fillId="10" borderId="11" xfId="1" applyNumberFormat="1" applyFont="1" applyFill="1" applyBorder="1" applyAlignment="1" applyProtection="1">
      <alignment horizontal="center" vertical="center"/>
    </xf>
    <xf numFmtId="172" fontId="13" fillId="0" borderId="9" xfId="1" applyNumberFormat="1" applyFont="1" applyBorder="1" applyAlignment="1" applyProtection="1">
      <alignment horizontal="center"/>
    </xf>
    <xf numFmtId="0" fontId="20" fillId="10" borderId="18" xfId="0" applyFont="1" applyFill="1" applyBorder="1"/>
    <xf numFmtId="49" fontId="13" fillId="0" borderId="11" xfId="0" applyNumberFormat="1" applyFont="1" applyBorder="1" applyAlignment="1" applyProtection="1">
      <alignment horizontal="left"/>
    </xf>
    <xf numFmtId="172" fontId="13" fillId="0" borderId="19" xfId="1" applyNumberFormat="1" applyFont="1" applyBorder="1" applyAlignment="1" applyProtection="1">
      <alignment horizontal="center"/>
    </xf>
    <xf numFmtId="172" fontId="13" fillId="0" borderId="15" xfId="1" applyNumberFormat="1" applyFont="1" applyBorder="1" applyAlignment="1" applyProtection="1">
      <alignment horizontal="center"/>
    </xf>
    <xf numFmtId="0" fontId="14" fillId="0" borderId="20" xfId="0" applyFont="1" applyBorder="1" applyAlignment="1" applyProtection="1">
      <alignment horizontal="left"/>
    </xf>
    <xf numFmtId="172" fontId="14" fillId="0" borderId="20" xfId="1" applyNumberFormat="1" applyFont="1" applyBorder="1" applyAlignment="1" applyProtection="1"/>
    <xf numFmtId="172" fontId="14" fillId="0" borderId="21" xfId="1" applyNumberFormat="1" applyFont="1" applyBorder="1" applyAlignment="1" applyProtection="1"/>
    <xf numFmtId="0" fontId="14" fillId="0" borderId="22" xfId="0" applyFont="1" applyBorder="1" applyAlignment="1" applyProtection="1">
      <alignment horizontal="left"/>
    </xf>
    <xf numFmtId="172" fontId="14" fillId="0" borderId="22" xfId="1" applyNumberFormat="1" applyFont="1" applyBorder="1" applyAlignment="1" applyProtection="1"/>
    <xf numFmtId="0" fontId="13" fillId="0" borderId="23" xfId="0" applyFont="1" applyBorder="1" applyAlignment="1" applyProtection="1">
      <alignment horizontal="left"/>
    </xf>
    <xf numFmtId="172" fontId="13" fillId="0" borderId="23" xfId="1" applyNumberFormat="1" applyFont="1" applyBorder="1" applyAlignment="1" applyProtection="1"/>
    <xf numFmtId="0" fontId="14" fillId="0" borderId="24" xfId="0" applyFont="1" applyBorder="1" applyAlignment="1" applyProtection="1">
      <alignment horizontal="left"/>
    </xf>
    <xf numFmtId="172" fontId="14" fillId="0" borderId="24" xfId="1" applyNumberFormat="1" applyFont="1" applyBorder="1" applyAlignment="1" applyProtection="1"/>
    <xf numFmtId="0" fontId="14" fillId="0" borderId="17" xfId="0" applyFont="1" applyBorder="1" applyAlignment="1" applyProtection="1">
      <alignment horizontal="left"/>
    </xf>
    <xf numFmtId="170" fontId="24" fillId="0" borderId="6" xfId="21" applyNumberFormat="1" applyFont="1" applyBorder="1" applyAlignment="1" applyProtection="1">
      <alignment horizontal="left"/>
    </xf>
    <xf numFmtId="170" fontId="24" fillId="0" borderId="25" xfId="21" applyNumberFormat="1" applyFont="1" applyBorder="1" applyAlignment="1" applyProtection="1">
      <alignment horizontal="left"/>
    </xf>
    <xf numFmtId="172" fontId="25" fillId="0" borderId="12" xfId="1" applyNumberFormat="1" applyFont="1" applyBorder="1" applyAlignment="1" applyProtection="1">
      <alignment horizontal="left"/>
    </xf>
    <xf numFmtId="0" fontId="14" fillId="0" borderId="17" xfId="0" applyFont="1" applyBorder="1" applyAlignment="1" applyProtection="1"/>
    <xf numFmtId="0" fontId="0" fillId="0" borderId="26" xfId="0" applyBorder="1"/>
    <xf numFmtId="0" fontId="0" fillId="0" borderId="27" xfId="0" applyBorder="1"/>
    <xf numFmtId="0" fontId="0" fillId="0" borderId="0" xfId="0" applyBorder="1"/>
    <xf numFmtId="164" fontId="0" fillId="0" borderId="0" xfId="0" applyNumberFormat="1" applyBorder="1"/>
    <xf numFmtId="0" fontId="13" fillId="0" borderId="11" xfId="0" applyFont="1" applyBorder="1" applyAlignment="1" applyProtection="1"/>
    <xf numFmtId="0" fontId="0" fillId="0" borderId="28" xfId="0" applyBorder="1"/>
    <xf numFmtId="0" fontId="14" fillId="0" borderId="11" xfId="0" applyFont="1" applyBorder="1" applyAlignment="1" applyProtection="1"/>
    <xf numFmtId="0" fontId="27" fillId="0" borderId="17" xfId="0" applyFont="1" applyBorder="1"/>
    <xf numFmtId="0" fontId="28" fillId="0" borderId="26" xfId="0" applyFont="1" applyBorder="1"/>
    <xf numFmtId="0" fontId="0" fillId="0" borderId="25" xfId="0" applyBorder="1"/>
    <xf numFmtId="0" fontId="27" fillId="0" borderId="11" xfId="0" applyFont="1" applyBorder="1"/>
    <xf numFmtId="0" fontId="28" fillId="0" borderId="0" xfId="0" applyFont="1"/>
    <xf numFmtId="0" fontId="0" fillId="0" borderId="10" xfId="0" applyBorder="1"/>
    <xf numFmtId="0" fontId="29" fillId="0" borderId="4" xfId="0" applyFont="1" applyBorder="1" applyAlignment="1">
      <alignment vertical="center"/>
    </xf>
    <xf numFmtId="0" fontId="28" fillId="0" borderId="7" xfId="0" applyFont="1" applyBorder="1"/>
    <xf numFmtId="0" fontId="28" fillId="0" borderId="3" xfId="0" applyFont="1" applyBorder="1"/>
    <xf numFmtId="0" fontId="0" fillId="0" borderId="29" xfId="0" applyBorder="1"/>
    <xf numFmtId="0" fontId="28" fillId="0" borderId="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/>
    </xf>
    <xf numFmtId="0" fontId="28" fillId="0" borderId="9" xfId="0" applyFont="1" applyBorder="1"/>
    <xf numFmtId="0" fontId="0" fillId="0" borderId="6" xfId="0" applyBorder="1"/>
    <xf numFmtId="0" fontId="28" fillId="0" borderId="12" xfId="0" applyFont="1" applyBorder="1" applyAlignment="1">
      <alignment horizontal="center" vertical="center"/>
    </xf>
    <xf numFmtId="14" fontId="28" fillId="0" borderId="12" xfId="0" applyNumberFormat="1" applyFont="1" applyBorder="1" applyAlignment="1">
      <alignment horizontal="center"/>
    </xf>
    <xf numFmtId="0" fontId="28" fillId="0" borderId="12" xfId="0" applyFont="1" applyBorder="1"/>
    <xf numFmtId="0" fontId="28" fillId="0" borderId="12" xfId="0" applyFont="1" applyBorder="1" applyAlignment="1">
      <alignment horizontal="center"/>
    </xf>
    <xf numFmtId="0" fontId="0" fillId="0" borderId="12" xfId="0" applyBorder="1"/>
    <xf numFmtId="0" fontId="28" fillId="0" borderId="11" xfId="0" applyFont="1" applyBorder="1"/>
    <xf numFmtId="4" fontId="28" fillId="0" borderId="6" xfId="0" applyNumberFormat="1" applyFont="1" applyBorder="1"/>
    <xf numFmtId="4" fontId="28" fillId="0" borderId="9" xfId="0" applyNumberFormat="1" applyFont="1" applyBorder="1"/>
    <xf numFmtId="0" fontId="0" fillId="0" borderId="9" xfId="0" applyBorder="1"/>
    <xf numFmtId="4" fontId="28" fillId="0" borderId="0" xfId="0" applyNumberFormat="1" applyFont="1"/>
    <xf numFmtId="4" fontId="28" fillId="0" borderId="12" xfId="0" applyNumberFormat="1" applyFont="1" applyBorder="1"/>
    <xf numFmtId="4" fontId="28" fillId="0" borderId="3" xfId="0" applyNumberFormat="1" applyFont="1" applyBorder="1"/>
    <xf numFmtId="0" fontId="28" fillId="0" borderId="25" xfId="0" applyFont="1" applyBorder="1"/>
    <xf numFmtId="0" fontId="28" fillId="0" borderId="10" xfId="0" applyFont="1" applyBorder="1"/>
    <xf numFmtId="0" fontId="28" fillId="0" borderId="29" xfId="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14" fontId="30" fillId="0" borderId="12" xfId="0" applyNumberFormat="1" applyFont="1" applyBorder="1" applyAlignment="1">
      <alignment horizontal="center"/>
    </xf>
    <xf numFmtId="0" fontId="28" fillId="0" borderId="20" xfId="0" applyFont="1" applyBorder="1" applyAlignment="1">
      <alignment horizontal="center"/>
    </xf>
    <xf numFmtId="4" fontId="28" fillId="0" borderId="11" xfId="0" applyNumberFormat="1" applyFont="1" applyBorder="1"/>
    <xf numFmtId="0" fontId="28" fillId="0" borderId="5" xfId="0" applyFont="1" applyBorder="1"/>
    <xf numFmtId="4" fontId="28" fillId="0" borderId="5" xfId="0" applyNumberFormat="1" applyFont="1" applyBorder="1"/>
    <xf numFmtId="0" fontId="28" fillId="0" borderId="4" xfId="0" applyFont="1" applyBorder="1"/>
    <xf numFmtId="0" fontId="29" fillId="0" borderId="5" xfId="0" applyFont="1" applyBorder="1" applyAlignment="1">
      <alignment vertical="center"/>
    </xf>
    <xf numFmtId="0" fontId="28" fillId="0" borderId="29" xfId="0" applyFont="1" applyBorder="1"/>
    <xf numFmtId="0" fontId="28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/>
    </xf>
    <xf numFmtId="0" fontId="28" fillId="0" borderId="6" xfId="0" applyFont="1" applyBorder="1"/>
    <xf numFmtId="0" fontId="28" fillId="0" borderId="0" xfId="0" applyFont="1" applyAlignment="1">
      <alignment horizontal="center"/>
    </xf>
    <xf numFmtId="0" fontId="31" fillId="0" borderId="0" xfId="0" applyFont="1" applyAlignment="1">
      <alignment horizontal="center" wrapText="1"/>
    </xf>
    <xf numFmtId="4" fontId="28" fillId="0" borderId="9" xfId="0" applyNumberFormat="1" applyFont="1" applyBorder="1" applyAlignment="1">
      <alignment horizontal="right"/>
    </xf>
    <xf numFmtId="4" fontId="0" fillId="0" borderId="0" xfId="0" applyNumberFormat="1"/>
  </cellXfs>
  <cellStyles count="23">
    <cellStyle name="Accent 1 5" xfId="4" xr:uid="{00000000-0005-0000-0000-000006000000}"/>
    <cellStyle name="Accent 2 6" xfId="5" xr:uid="{00000000-0005-0000-0000-000007000000}"/>
    <cellStyle name="Accent 3 7" xfId="6" xr:uid="{00000000-0005-0000-0000-000008000000}"/>
    <cellStyle name="Accent 4" xfId="7" xr:uid="{00000000-0005-0000-0000-000009000000}"/>
    <cellStyle name="Bad 8" xfId="8" xr:uid="{00000000-0005-0000-0000-00000A000000}"/>
    <cellStyle name="cf1" xfId="9" xr:uid="{00000000-0005-0000-0000-00000B000000}"/>
    <cellStyle name="Comma" xfId="1" builtinId="3"/>
    <cellStyle name="Currency" xfId="2" builtinId="4"/>
    <cellStyle name="Error 9" xfId="10" xr:uid="{00000000-0005-0000-0000-00000C000000}"/>
    <cellStyle name="Excel Built-in Comma 10" xfId="21" xr:uid="{00000000-0005-0000-0000-000017000000}"/>
    <cellStyle name="Excel Built-in Explanatory Text" xfId="22" xr:uid="{00000000-0005-0000-0000-000018000000}"/>
    <cellStyle name="Footnote 11" xfId="11" xr:uid="{00000000-0005-0000-0000-00000D000000}"/>
    <cellStyle name="Good 12" xfId="12" xr:uid="{00000000-0005-0000-0000-00000E000000}"/>
    <cellStyle name="Heading (user) 13" xfId="13" xr:uid="{00000000-0005-0000-0000-00000F000000}"/>
    <cellStyle name="Heading 1 14" xfId="14" xr:uid="{00000000-0005-0000-0000-000010000000}"/>
    <cellStyle name="Heading 2 15" xfId="15" xr:uid="{00000000-0005-0000-0000-000011000000}"/>
    <cellStyle name="Hyperlink 16" xfId="16" xr:uid="{00000000-0005-0000-0000-000012000000}"/>
    <cellStyle name="Normal" xfId="0" builtinId="0"/>
    <cellStyle name="Note 17" xfId="17" xr:uid="{00000000-0005-0000-0000-000013000000}"/>
    <cellStyle name="Percent" xfId="3" builtinId="5"/>
    <cellStyle name="Status 18" xfId="18" xr:uid="{00000000-0005-0000-0000-000014000000}"/>
    <cellStyle name="Text 19" xfId="19" xr:uid="{00000000-0005-0000-0000-000015000000}"/>
    <cellStyle name="Warning 20" xfId="20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5"/>
  <sheetViews>
    <sheetView showGridLines="0" topLeftCell="A10" zoomScaleNormal="100" workbookViewId="0">
      <selection activeCell="D23" sqref="D23"/>
    </sheetView>
  </sheetViews>
  <sheetFormatPr defaultColWidth="10.5" defaultRowHeight="14.25"/>
  <cols>
    <col min="1" max="1" width="3.625" customWidth="1"/>
    <col min="2" max="2" width="11.125" customWidth="1"/>
    <col min="3" max="3" width="34.875" customWidth="1"/>
    <col min="4" max="4" width="10.5" bestFit="1" customWidth="1"/>
    <col min="5" max="6" width="12.25" customWidth="1"/>
    <col min="7" max="7" width="10.625" bestFit="1" customWidth="1"/>
    <col min="8" max="8" width="11.125" customWidth="1"/>
    <col min="9" max="9" width="34.875" customWidth="1"/>
    <col min="10" max="10" width="12.25" customWidth="1"/>
    <col min="11" max="12" width="8.5" customWidth="1"/>
    <col min="13" max="13" width="12.25" customWidth="1"/>
    <col min="14" max="14" width="12.25" style="12" customWidth="1"/>
    <col min="15" max="15" width="8.5" customWidth="1"/>
  </cols>
  <sheetData>
    <row r="2" spans="2:15" s="13" customFormat="1" ht="18" customHeight="1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s="13" customFormat="1" ht="12.7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2:15" s="16" customFormat="1">
      <c r="B4" s="17" t="s">
        <v>1</v>
      </c>
      <c r="C4" s="10" t="s">
        <v>2</v>
      </c>
      <c r="D4" s="10"/>
      <c r="E4" s="10"/>
      <c r="F4" s="10"/>
      <c r="G4" s="10"/>
      <c r="H4" s="10"/>
      <c r="I4" s="10"/>
      <c r="J4" s="10"/>
      <c r="K4" s="9" t="s">
        <v>3</v>
      </c>
      <c r="L4" s="9"/>
      <c r="M4" s="9"/>
      <c r="N4" s="8"/>
      <c r="O4" s="8"/>
    </row>
    <row r="5" spans="2:15" s="16" customFormat="1" ht="12.75">
      <c r="B5" s="17" t="s">
        <v>4</v>
      </c>
      <c r="C5" s="10" t="s">
        <v>5</v>
      </c>
      <c r="D5" s="10"/>
      <c r="E5" s="10"/>
      <c r="F5" s="10"/>
      <c r="G5" s="10"/>
      <c r="H5" s="10"/>
      <c r="I5" s="10"/>
      <c r="J5" s="10"/>
      <c r="K5" s="9" t="s">
        <v>6</v>
      </c>
      <c r="L5" s="9"/>
      <c r="M5" s="9"/>
      <c r="N5" s="7" t="s">
        <v>7</v>
      </c>
      <c r="O5" s="7"/>
    </row>
    <row r="6" spans="2:15" s="16" customFormat="1" ht="12.75">
      <c r="B6" s="17" t="s">
        <v>8</v>
      </c>
      <c r="C6" s="10" t="s">
        <v>9</v>
      </c>
      <c r="D6" s="10"/>
      <c r="E6" s="10"/>
      <c r="F6" s="10"/>
      <c r="G6" s="10"/>
      <c r="H6" s="10"/>
      <c r="I6" s="10"/>
      <c r="J6" s="10"/>
      <c r="K6" s="9" t="s">
        <v>10</v>
      </c>
      <c r="L6" s="9"/>
      <c r="M6" s="9"/>
      <c r="N6" s="6">
        <v>44134</v>
      </c>
      <c r="O6" s="6"/>
    </row>
    <row r="7" spans="2:15" s="16" customFormat="1" ht="12.75">
      <c r="B7" s="17" t="s">
        <v>11</v>
      </c>
      <c r="C7" s="10" t="s">
        <v>12</v>
      </c>
      <c r="D7" s="10"/>
      <c r="E7" s="10"/>
      <c r="F7" s="10"/>
      <c r="G7" s="10"/>
      <c r="H7" s="10"/>
      <c r="I7" s="10"/>
      <c r="J7" s="10"/>
      <c r="K7" s="9" t="s">
        <v>13</v>
      </c>
      <c r="L7" s="9"/>
      <c r="M7" s="9"/>
      <c r="N7" s="7" t="s">
        <v>14</v>
      </c>
      <c r="O7" s="7"/>
    </row>
    <row r="8" spans="2:15" s="16" customFormat="1">
      <c r="B8" s="17" t="s">
        <v>15</v>
      </c>
      <c r="C8" s="10" t="s">
        <v>16</v>
      </c>
      <c r="D8" s="10"/>
      <c r="E8" s="10"/>
      <c r="F8" s="10"/>
      <c r="G8" s="10"/>
      <c r="H8" s="10"/>
      <c r="I8" s="10"/>
      <c r="J8" s="10"/>
      <c r="K8" s="9" t="s">
        <v>10</v>
      </c>
      <c r="L8" s="9"/>
      <c r="M8" s="9"/>
      <c r="N8" s="8"/>
      <c r="O8" s="8"/>
    </row>
    <row r="9" spans="2:15" s="13" customFormat="1" ht="12.75">
      <c r="N9" s="18"/>
    </row>
    <row r="12" spans="2:15" s="13" customFormat="1" ht="39.75" customHeight="1">
      <c r="B12" s="5" t="s">
        <v>17</v>
      </c>
      <c r="C12" s="4" t="s">
        <v>18</v>
      </c>
      <c r="D12" s="20" t="s">
        <v>19</v>
      </c>
      <c r="E12" s="3" t="s">
        <v>20</v>
      </c>
      <c r="F12" s="3"/>
      <c r="G12" s="21" t="s">
        <v>21</v>
      </c>
      <c r="H12" s="5" t="s">
        <v>17</v>
      </c>
      <c r="I12" s="4" t="s">
        <v>18</v>
      </c>
      <c r="J12" s="20" t="s">
        <v>21</v>
      </c>
      <c r="K12" s="2" t="s">
        <v>22</v>
      </c>
      <c r="L12" s="4" t="s">
        <v>23</v>
      </c>
      <c r="M12" s="4" t="s">
        <v>24</v>
      </c>
      <c r="N12" s="4"/>
      <c r="O12" s="1" t="s">
        <v>25</v>
      </c>
    </row>
    <row r="13" spans="2:15" s="13" customFormat="1" ht="12.75">
      <c r="B13" s="5"/>
      <c r="C13" s="4"/>
      <c r="D13" s="22">
        <v>44073</v>
      </c>
      <c r="E13" s="22" t="s">
        <v>26</v>
      </c>
      <c r="F13" s="22" t="s">
        <v>27</v>
      </c>
      <c r="G13" s="23">
        <v>44196</v>
      </c>
      <c r="H13" s="5"/>
      <c r="I13" s="4"/>
      <c r="J13" s="22">
        <v>43830</v>
      </c>
      <c r="K13" s="2"/>
      <c r="L13" s="4"/>
      <c r="M13" s="19" t="s">
        <v>28</v>
      </c>
      <c r="N13" s="24" t="s">
        <v>29</v>
      </c>
      <c r="O13" s="1"/>
    </row>
    <row r="14" spans="2:15" s="16" customFormat="1" ht="12.75">
      <c r="B14" s="25"/>
      <c r="C14" s="26"/>
      <c r="D14" s="27"/>
      <c r="E14" s="28"/>
      <c r="F14" s="29"/>
      <c r="G14" s="30"/>
      <c r="H14" s="31"/>
      <c r="I14" s="32"/>
      <c r="J14" s="33"/>
      <c r="K14" s="34"/>
      <c r="L14" s="35"/>
      <c r="M14" s="36"/>
      <c r="N14" s="37"/>
      <c r="O14" s="38"/>
    </row>
    <row r="15" spans="2:15" s="16" customFormat="1" ht="12.75">
      <c r="B15" s="39"/>
      <c r="C15" s="40" t="s">
        <v>30</v>
      </c>
      <c r="D15" s="41"/>
      <c r="E15" s="42"/>
      <c r="F15" s="43"/>
      <c r="G15" s="44"/>
      <c r="H15" s="45"/>
      <c r="I15" s="40" t="s">
        <v>30</v>
      </c>
      <c r="J15" s="41"/>
      <c r="K15" s="46"/>
      <c r="L15" s="47"/>
      <c r="M15" s="36"/>
      <c r="N15" s="37"/>
      <c r="O15" s="48"/>
    </row>
    <row r="16" spans="2:15" s="16" customFormat="1" ht="12.75">
      <c r="B16" s="49" t="s">
        <v>31</v>
      </c>
      <c r="C16" s="50" t="s">
        <v>32</v>
      </c>
      <c r="D16" s="41">
        <v>51678</v>
      </c>
      <c r="E16" s="42">
        <v>0</v>
      </c>
      <c r="F16" s="43">
        <v>0</v>
      </c>
      <c r="G16" s="44">
        <f t="shared" ref="G16:G25" si="0">D16+E16-F16</f>
        <v>51678</v>
      </c>
      <c r="H16" s="45" t="s">
        <v>31</v>
      </c>
      <c r="I16" s="51" t="s">
        <v>32</v>
      </c>
      <c r="J16" s="41">
        <v>51144</v>
      </c>
      <c r="K16" s="46"/>
      <c r="L16" s="47"/>
      <c r="M16" s="36">
        <f t="shared" ref="M16:M25" si="1">G16-J16</f>
        <v>534</v>
      </c>
      <c r="N16" s="37">
        <f>M16/$M$26</f>
        <v>2.083983765220106E-2</v>
      </c>
      <c r="O16" s="48"/>
    </row>
    <row r="17" spans="2:15" s="16" customFormat="1" ht="12.75">
      <c r="B17" s="52" t="s">
        <v>33</v>
      </c>
      <c r="C17" s="50" t="s">
        <v>34</v>
      </c>
      <c r="D17" s="41">
        <v>80376</v>
      </c>
      <c r="E17" s="42">
        <v>0</v>
      </c>
      <c r="F17" s="43">
        <v>0</v>
      </c>
      <c r="G17" s="44">
        <f t="shared" si="0"/>
        <v>80376</v>
      </c>
      <c r="H17" s="53" t="s">
        <v>33</v>
      </c>
      <c r="I17" s="50" t="s">
        <v>34</v>
      </c>
      <c r="J17" s="54">
        <v>80376</v>
      </c>
      <c r="K17" s="46"/>
      <c r="L17" s="47"/>
      <c r="M17" s="36">
        <f t="shared" si="1"/>
        <v>0</v>
      </c>
      <c r="N17" s="37">
        <f>M17/$M$26</f>
        <v>0</v>
      </c>
      <c r="O17" s="48"/>
    </row>
    <row r="18" spans="2:15" s="16" customFormat="1" ht="12.75">
      <c r="B18" s="50" t="s">
        <v>35</v>
      </c>
      <c r="C18" s="50" t="s">
        <v>36</v>
      </c>
      <c r="D18" s="41">
        <v>3197</v>
      </c>
      <c r="E18" s="42">
        <v>0</v>
      </c>
      <c r="F18" s="43">
        <v>0</v>
      </c>
      <c r="G18" s="44">
        <f t="shared" si="0"/>
        <v>3197</v>
      </c>
      <c r="H18" s="55" t="s">
        <v>35</v>
      </c>
      <c r="I18" s="56" t="s">
        <v>36</v>
      </c>
      <c r="J18" s="54">
        <v>3197</v>
      </c>
      <c r="K18" s="46"/>
      <c r="L18" s="47"/>
      <c r="M18" s="36">
        <f t="shared" si="1"/>
        <v>0</v>
      </c>
      <c r="N18" s="37">
        <f>M18/$M$26</f>
        <v>0</v>
      </c>
      <c r="O18" s="48"/>
    </row>
    <row r="19" spans="2:15" s="57" customFormat="1" ht="12.75">
      <c r="B19" s="50" t="s">
        <v>37</v>
      </c>
      <c r="C19" s="50" t="s">
        <v>38</v>
      </c>
      <c r="D19" s="41">
        <v>123623</v>
      </c>
      <c r="E19" s="42">
        <v>0</v>
      </c>
      <c r="F19" s="43">
        <v>0</v>
      </c>
      <c r="G19" s="44">
        <f t="shared" si="0"/>
        <v>123623</v>
      </c>
      <c r="H19" s="50" t="s">
        <v>37</v>
      </c>
      <c r="I19" s="50" t="s">
        <v>38</v>
      </c>
      <c r="J19" s="41">
        <v>123623</v>
      </c>
      <c r="K19" s="46"/>
      <c r="L19" s="47"/>
      <c r="M19" s="36">
        <f t="shared" si="1"/>
        <v>0</v>
      </c>
      <c r="N19" s="37">
        <f>M19/$M$26</f>
        <v>0</v>
      </c>
      <c r="O19" s="48"/>
    </row>
    <row r="20" spans="2:15" s="16" customFormat="1" ht="12.75">
      <c r="B20" s="50" t="s">
        <v>39</v>
      </c>
      <c r="C20" s="58" t="s">
        <v>40</v>
      </c>
      <c r="D20" s="41">
        <v>3865</v>
      </c>
      <c r="E20" s="42">
        <v>0</v>
      </c>
      <c r="F20" s="43">
        <v>0</v>
      </c>
      <c r="G20" s="44">
        <f t="shared" si="0"/>
        <v>3865</v>
      </c>
      <c r="H20" s="59" t="s">
        <v>39</v>
      </c>
      <c r="I20" s="58" t="s">
        <v>40</v>
      </c>
      <c r="J20" s="54">
        <v>535</v>
      </c>
      <c r="K20" s="60"/>
      <c r="L20" s="47"/>
      <c r="M20" s="36">
        <f t="shared" si="1"/>
        <v>3330</v>
      </c>
      <c r="N20" s="37">
        <f>M20/$M$26</f>
        <v>0.12995629097720887</v>
      </c>
      <c r="O20" s="48"/>
    </row>
    <row r="21" spans="2:15" s="16" customFormat="1" ht="12.75">
      <c r="B21" s="50"/>
      <c r="C21" s="58"/>
      <c r="D21" s="41">
        <v>0</v>
      </c>
      <c r="E21" s="42">
        <v>0</v>
      </c>
      <c r="F21" s="43">
        <v>0</v>
      </c>
      <c r="G21" s="44">
        <f t="shared" si="0"/>
        <v>0</v>
      </c>
      <c r="H21" s="59" t="s">
        <v>39</v>
      </c>
      <c r="I21" s="58" t="s">
        <v>41</v>
      </c>
      <c r="J21" s="61">
        <v>3865</v>
      </c>
      <c r="K21" s="60"/>
      <c r="L21" s="47"/>
      <c r="M21" s="36">
        <f t="shared" si="1"/>
        <v>-3865</v>
      </c>
      <c r="N21" s="37">
        <f>M21/$M$26</f>
        <v>-0.15083515454261628</v>
      </c>
      <c r="O21" s="48"/>
    </row>
    <row r="22" spans="2:15" s="16" customFormat="1" ht="12.75">
      <c r="B22" s="62" t="s">
        <v>42</v>
      </c>
      <c r="C22" s="63" t="s">
        <v>43</v>
      </c>
      <c r="D22" s="64">
        <v>36914</v>
      </c>
      <c r="E22" s="42">
        <v>0</v>
      </c>
      <c r="F22" s="43">
        <v>0</v>
      </c>
      <c r="G22" s="44">
        <f t="shared" si="0"/>
        <v>36914</v>
      </c>
      <c r="H22" s="59"/>
      <c r="I22" s="63"/>
      <c r="J22" s="65">
        <v>0</v>
      </c>
      <c r="K22" s="46"/>
      <c r="L22" s="47"/>
      <c r="M22" s="36">
        <f t="shared" si="1"/>
        <v>36914</v>
      </c>
      <c r="N22" s="37">
        <f>M22/$M$26</f>
        <v>1.4406025600999064</v>
      </c>
      <c r="O22" s="48"/>
    </row>
    <row r="23" spans="2:15" s="16" customFormat="1" ht="12.75">
      <c r="B23" s="62" t="s">
        <v>44</v>
      </c>
      <c r="C23" s="63" t="s">
        <v>45</v>
      </c>
      <c r="D23" s="66">
        <v>-233475</v>
      </c>
      <c r="E23" s="42">
        <v>0</v>
      </c>
      <c r="F23" s="43">
        <v>0</v>
      </c>
      <c r="G23" s="44">
        <f t="shared" si="0"/>
        <v>-233475</v>
      </c>
      <c r="H23" s="59" t="s">
        <v>44</v>
      </c>
      <c r="I23" s="67" t="s">
        <v>46</v>
      </c>
      <c r="J23" s="65">
        <v>-222186</v>
      </c>
      <c r="K23" s="46"/>
      <c r="L23" s="47"/>
      <c r="M23" s="36">
        <f t="shared" si="1"/>
        <v>-11289</v>
      </c>
      <c r="N23" s="37">
        <f>M23/$M$26</f>
        <v>-0.44056353418669997</v>
      </c>
      <c r="O23" s="48"/>
    </row>
    <row r="24" spans="2:15" s="16" customFormat="1" ht="12.75">
      <c r="B24" s="62"/>
      <c r="C24" s="63"/>
      <c r="D24" s="66">
        <v>0</v>
      </c>
      <c r="E24" s="42">
        <v>0</v>
      </c>
      <c r="F24" s="43">
        <v>0</v>
      </c>
      <c r="G24" s="44">
        <f t="shared" si="0"/>
        <v>0</v>
      </c>
      <c r="H24" s="68"/>
      <c r="I24" s="69"/>
      <c r="J24" s="66">
        <v>0</v>
      </c>
      <c r="K24" s="46"/>
      <c r="L24" s="47"/>
      <c r="M24" s="36">
        <f t="shared" si="1"/>
        <v>0</v>
      </c>
      <c r="N24" s="37">
        <f>M24/$M$26</f>
        <v>0</v>
      </c>
      <c r="O24" s="48"/>
    </row>
    <row r="25" spans="2:15" s="16" customFormat="1" ht="12.75">
      <c r="B25" s="70"/>
      <c r="C25" s="71"/>
      <c r="D25" s="44">
        <v>0</v>
      </c>
      <c r="E25" s="42">
        <v>0</v>
      </c>
      <c r="F25" s="43">
        <v>0</v>
      </c>
      <c r="G25" s="72">
        <f t="shared" si="0"/>
        <v>0</v>
      </c>
      <c r="H25" s="73"/>
      <c r="I25" s="74"/>
      <c r="J25" s="44">
        <v>0</v>
      </c>
      <c r="K25" s="75"/>
      <c r="L25" s="76"/>
      <c r="M25" s="36">
        <f t="shared" si="1"/>
        <v>0</v>
      </c>
      <c r="N25" s="37">
        <f>M25/$M$26</f>
        <v>0</v>
      </c>
      <c r="O25" s="38"/>
    </row>
    <row r="26" spans="2:15" s="77" customFormat="1" ht="18.75" customHeight="1">
      <c r="B26" s="78"/>
      <c r="C26" s="79" t="s">
        <v>47</v>
      </c>
      <c r="D26" s="80">
        <f>SUM(D14:D24)</f>
        <v>66178</v>
      </c>
      <c r="E26" s="80">
        <f>SUM(E14:E24)</f>
        <v>0</v>
      </c>
      <c r="F26" s="80">
        <f>SUM(F14:F24)</f>
        <v>0</v>
      </c>
      <c r="G26" s="81">
        <f>SUM(G14:G24)</f>
        <v>66178</v>
      </c>
      <c r="H26" s="78"/>
      <c r="I26" s="78"/>
      <c r="J26" s="80">
        <f>SUM(J14:J24)</f>
        <v>40554</v>
      </c>
      <c r="K26" s="80"/>
      <c r="L26" s="80"/>
      <c r="M26" s="82">
        <f>SUM(M14:M24)</f>
        <v>25624</v>
      </c>
      <c r="N26" s="83"/>
      <c r="O26" s="84"/>
    </row>
    <row r="29" spans="2:15">
      <c r="C29" s="85"/>
      <c r="D29" s="86" t="s">
        <v>48</v>
      </c>
      <c r="E29" s="87" t="s">
        <v>48</v>
      </c>
    </row>
    <row r="30" spans="2:15">
      <c r="C30" s="88" t="s">
        <v>49</v>
      </c>
      <c r="D30" s="89">
        <v>44073</v>
      </c>
      <c r="E30" s="89">
        <v>43830</v>
      </c>
    </row>
    <row r="31" spans="2:15">
      <c r="C31" s="88"/>
      <c r="D31" s="89"/>
      <c r="E31" s="90"/>
    </row>
    <row r="32" spans="2:15">
      <c r="C32" s="91" t="s">
        <v>50</v>
      </c>
      <c r="D32" s="92">
        <f>D16</f>
        <v>51678</v>
      </c>
      <c r="E32" s="93">
        <f>J16</f>
        <v>51144</v>
      </c>
    </row>
    <row r="33" spans="2:15">
      <c r="C33" s="91" t="s">
        <v>51</v>
      </c>
      <c r="D33" s="92">
        <f>D19</f>
        <v>123623</v>
      </c>
      <c r="E33" s="93">
        <f>J19</f>
        <v>123623</v>
      </c>
    </row>
    <row r="34" spans="2:15">
      <c r="C34" s="91" t="s">
        <v>52</v>
      </c>
      <c r="D34" s="92">
        <f>D17</f>
        <v>80376</v>
      </c>
      <c r="E34" s="93">
        <f>J17</f>
        <v>80376</v>
      </c>
    </row>
    <row r="35" spans="2:15">
      <c r="C35" s="94" t="s">
        <v>53</v>
      </c>
      <c r="D35" s="92">
        <f>D18+D20+D22+D21</f>
        <v>43976</v>
      </c>
      <c r="E35" s="93">
        <f>J18+J20+J21</f>
        <v>7597</v>
      </c>
    </row>
    <row r="36" spans="2:15">
      <c r="C36" s="95"/>
      <c r="D36" s="96"/>
      <c r="E36" s="97"/>
    </row>
    <row r="37" spans="2:15">
      <c r="C37" s="98" t="s">
        <v>47</v>
      </c>
      <c r="D37" s="99">
        <f>SUM(D32:D35)</f>
        <v>299653</v>
      </c>
      <c r="E37" s="100">
        <f>SUM(E32:E35)</f>
        <v>262740</v>
      </c>
    </row>
    <row r="38" spans="2:15">
      <c r="C38" s="101"/>
      <c r="D38" s="102"/>
      <c r="E38" s="102"/>
    </row>
    <row r="39" spans="2:15">
      <c r="C39" s="103" t="s">
        <v>45</v>
      </c>
      <c r="D39" s="104">
        <f>D23</f>
        <v>-233475</v>
      </c>
      <c r="E39" s="104">
        <f>J23</f>
        <v>-222186</v>
      </c>
    </row>
    <row r="40" spans="2:15">
      <c r="C40" s="105" t="s">
        <v>47</v>
      </c>
      <c r="D40" s="106">
        <f>D37+D39</f>
        <v>66178</v>
      </c>
      <c r="E40" s="106">
        <f>E37+E39</f>
        <v>40554</v>
      </c>
    </row>
    <row r="42" spans="2:15">
      <c r="C42" s="107" t="s">
        <v>54</v>
      </c>
      <c r="D42" s="108"/>
      <c r="E42" s="109"/>
    </row>
    <row r="43" spans="2:15">
      <c r="C43" s="98" t="s">
        <v>55</v>
      </c>
      <c r="D43" s="110">
        <f>D37-D42</f>
        <v>299653</v>
      </c>
      <c r="E43" s="110">
        <f>E37-E42</f>
        <v>262740</v>
      </c>
    </row>
    <row r="47" spans="2:15">
      <c r="B47" s="111" t="s">
        <v>56</v>
      </c>
      <c r="C47" s="112"/>
      <c r="D47" s="112"/>
      <c r="E47" s="112"/>
      <c r="F47" s="112"/>
      <c r="G47" s="112"/>
      <c r="H47" s="112"/>
      <c r="I47" s="113"/>
      <c r="J47" s="114"/>
      <c r="K47" s="114"/>
      <c r="L47" s="114"/>
      <c r="M47" s="114"/>
      <c r="N47" s="115"/>
      <c r="O47" s="114"/>
    </row>
    <row r="48" spans="2:15">
      <c r="B48" s="116" t="s">
        <v>57</v>
      </c>
      <c r="I48" s="117"/>
    </row>
    <row r="49" spans="2:9">
      <c r="B49" s="116"/>
      <c r="I49" s="117"/>
    </row>
    <row r="50" spans="2:9">
      <c r="B50" s="118" t="s">
        <v>58</v>
      </c>
      <c r="I50" s="117"/>
    </row>
    <row r="51" spans="2:9">
      <c r="B51" s="116" t="s">
        <v>59</v>
      </c>
      <c r="I51" s="117"/>
    </row>
    <row r="52" spans="2:9">
      <c r="B52" s="116" t="s">
        <v>60</v>
      </c>
      <c r="I52" s="117"/>
    </row>
    <row r="53" spans="2:9">
      <c r="B53" s="116"/>
      <c r="I53" s="117"/>
    </row>
    <row r="54" spans="2:9">
      <c r="B54" s="116"/>
      <c r="I54" s="117"/>
    </row>
    <row r="55" spans="2:9">
      <c r="B55" s="118" t="s">
        <v>61</v>
      </c>
      <c r="I55" s="117"/>
    </row>
  </sheetData>
  <mergeCells count="25">
    <mergeCell ref="C8:J8"/>
    <mergeCell ref="K8:M8"/>
    <mergeCell ref="N8:O8"/>
    <mergeCell ref="B12:B13"/>
    <mergeCell ref="C12:C13"/>
    <mergeCell ref="E12:F12"/>
    <mergeCell ref="H12:H13"/>
    <mergeCell ref="I12:I13"/>
    <mergeCell ref="K12:K13"/>
    <mergeCell ref="L12:L13"/>
    <mergeCell ref="M12:N12"/>
    <mergeCell ref="O12:O13"/>
    <mergeCell ref="C6:J6"/>
    <mergeCell ref="K6:M6"/>
    <mergeCell ref="N6:O6"/>
    <mergeCell ref="C7:J7"/>
    <mergeCell ref="K7:M7"/>
    <mergeCell ref="N7:O7"/>
    <mergeCell ref="B2:O2"/>
    <mergeCell ref="C4:J4"/>
    <mergeCell ref="K4:M4"/>
    <mergeCell ref="N4:O4"/>
    <mergeCell ref="C5:J5"/>
    <mergeCell ref="K5:M5"/>
    <mergeCell ref="N5:O5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997E-61EF-4A90-94EB-CF4B00AA00FA}">
  <dimension ref="A1:K45"/>
  <sheetViews>
    <sheetView tabSelected="1" topLeftCell="A16" workbookViewId="0">
      <selection activeCell="D24" sqref="D24"/>
    </sheetView>
  </sheetViews>
  <sheetFormatPr defaultColWidth="11.375" defaultRowHeight="14.25"/>
  <cols>
    <col min="1" max="1" width="28.75" customWidth="1"/>
    <col min="3" max="3" width="1.125" customWidth="1"/>
    <col min="5" max="5" width="1" customWidth="1"/>
    <col min="7" max="7" width="1" customWidth="1"/>
    <col min="9" max="9" width="0.875" customWidth="1"/>
    <col min="11" max="11" width="1.375" customWidth="1"/>
    <col min="13" max="13" width="0.5" customWidth="1"/>
    <col min="15" max="15" width="0.75" customWidth="1"/>
    <col min="17" max="17" width="0.625" customWidth="1"/>
    <col min="19" max="19" width="0.625" customWidth="1"/>
    <col min="257" max="257" width="28.75" customWidth="1"/>
    <col min="259" max="259" width="1.125" customWidth="1"/>
    <col min="261" max="261" width="1" customWidth="1"/>
    <col min="263" max="263" width="1" customWidth="1"/>
    <col min="265" max="265" width="0.875" customWidth="1"/>
    <col min="267" max="267" width="1.375" customWidth="1"/>
    <col min="269" max="269" width="0.5" customWidth="1"/>
    <col min="271" max="271" width="0.75" customWidth="1"/>
    <col min="273" max="273" width="0.625" customWidth="1"/>
    <col min="275" max="275" width="0.625" customWidth="1"/>
    <col min="513" max="513" width="28.75" customWidth="1"/>
    <col min="515" max="515" width="1.125" customWidth="1"/>
    <col min="517" max="517" width="1" customWidth="1"/>
    <col min="519" max="519" width="1" customWidth="1"/>
    <col min="521" max="521" width="0.875" customWidth="1"/>
    <col min="523" max="523" width="1.375" customWidth="1"/>
    <col min="525" max="525" width="0.5" customWidth="1"/>
    <col min="527" max="527" width="0.75" customWidth="1"/>
    <col min="529" max="529" width="0.625" customWidth="1"/>
    <col min="531" max="531" width="0.625" customWidth="1"/>
    <col min="769" max="769" width="28.75" customWidth="1"/>
    <col min="771" max="771" width="1.125" customWidth="1"/>
    <col min="773" max="773" width="1" customWidth="1"/>
    <col min="775" max="775" width="1" customWidth="1"/>
    <col min="777" max="777" width="0.875" customWidth="1"/>
    <col min="779" max="779" width="1.375" customWidth="1"/>
    <col min="781" max="781" width="0.5" customWidth="1"/>
    <col min="783" max="783" width="0.75" customWidth="1"/>
    <col min="785" max="785" width="0.625" customWidth="1"/>
    <col min="787" max="787" width="0.625" customWidth="1"/>
    <col min="1025" max="1025" width="28.75" customWidth="1"/>
    <col min="1027" max="1027" width="1.125" customWidth="1"/>
    <col min="1029" max="1029" width="1" customWidth="1"/>
    <col min="1031" max="1031" width="1" customWidth="1"/>
    <col min="1033" max="1033" width="0.875" customWidth="1"/>
    <col min="1035" max="1035" width="1.375" customWidth="1"/>
    <col min="1037" max="1037" width="0.5" customWidth="1"/>
    <col min="1039" max="1039" width="0.75" customWidth="1"/>
    <col min="1041" max="1041" width="0.625" customWidth="1"/>
    <col min="1043" max="1043" width="0.625" customWidth="1"/>
    <col min="1281" max="1281" width="28.75" customWidth="1"/>
    <col min="1283" max="1283" width="1.125" customWidth="1"/>
    <col min="1285" max="1285" width="1" customWidth="1"/>
    <col min="1287" max="1287" width="1" customWidth="1"/>
    <col min="1289" max="1289" width="0.875" customWidth="1"/>
    <col min="1291" max="1291" width="1.375" customWidth="1"/>
    <col min="1293" max="1293" width="0.5" customWidth="1"/>
    <col min="1295" max="1295" width="0.75" customWidth="1"/>
    <col min="1297" max="1297" width="0.625" customWidth="1"/>
    <col min="1299" max="1299" width="0.625" customWidth="1"/>
    <col min="1537" max="1537" width="28.75" customWidth="1"/>
    <col min="1539" max="1539" width="1.125" customWidth="1"/>
    <col min="1541" max="1541" width="1" customWidth="1"/>
    <col min="1543" max="1543" width="1" customWidth="1"/>
    <col min="1545" max="1545" width="0.875" customWidth="1"/>
    <col min="1547" max="1547" width="1.375" customWidth="1"/>
    <col min="1549" max="1549" width="0.5" customWidth="1"/>
    <col min="1551" max="1551" width="0.75" customWidth="1"/>
    <col min="1553" max="1553" width="0.625" customWidth="1"/>
    <col min="1555" max="1555" width="0.625" customWidth="1"/>
    <col min="1793" max="1793" width="28.75" customWidth="1"/>
    <col min="1795" max="1795" width="1.125" customWidth="1"/>
    <col min="1797" max="1797" width="1" customWidth="1"/>
    <col min="1799" max="1799" width="1" customWidth="1"/>
    <col min="1801" max="1801" width="0.875" customWidth="1"/>
    <col min="1803" max="1803" width="1.375" customWidth="1"/>
    <col min="1805" max="1805" width="0.5" customWidth="1"/>
    <col min="1807" max="1807" width="0.75" customWidth="1"/>
    <col min="1809" max="1809" width="0.625" customWidth="1"/>
    <col min="1811" max="1811" width="0.625" customWidth="1"/>
    <col min="2049" max="2049" width="28.75" customWidth="1"/>
    <col min="2051" max="2051" width="1.125" customWidth="1"/>
    <col min="2053" max="2053" width="1" customWidth="1"/>
    <col min="2055" max="2055" width="1" customWidth="1"/>
    <col min="2057" max="2057" width="0.875" customWidth="1"/>
    <col min="2059" max="2059" width="1.375" customWidth="1"/>
    <col min="2061" max="2061" width="0.5" customWidth="1"/>
    <col min="2063" max="2063" width="0.75" customWidth="1"/>
    <col min="2065" max="2065" width="0.625" customWidth="1"/>
    <col min="2067" max="2067" width="0.625" customWidth="1"/>
    <col min="2305" max="2305" width="28.75" customWidth="1"/>
    <col min="2307" max="2307" width="1.125" customWidth="1"/>
    <col min="2309" max="2309" width="1" customWidth="1"/>
    <col min="2311" max="2311" width="1" customWidth="1"/>
    <col min="2313" max="2313" width="0.875" customWidth="1"/>
    <col min="2315" max="2315" width="1.375" customWidth="1"/>
    <col min="2317" max="2317" width="0.5" customWidth="1"/>
    <col min="2319" max="2319" width="0.75" customWidth="1"/>
    <col min="2321" max="2321" width="0.625" customWidth="1"/>
    <col min="2323" max="2323" width="0.625" customWidth="1"/>
    <col min="2561" max="2561" width="28.75" customWidth="1"/>
    <col min="2563" max="2563" width="1.125" customWidth="1"/>
    <col min="2565" max="2565" width="1" customWidth="1"/>
    <col min="2567" max="2567" width="1" customWidth="1"/>
    <col min="2569" max="2569" width="0.875" customWidth="1"/>
    <col min="2571" max="2571" width="1.375" customWidth="1"/>
    <col min="2573" max="2573" width="0.5" customWidth="1"/>
    <col min="2575" max="2575" width="0.75" customWidth="1"/>
    <col min="2577" max="2577" width="0.625" customWidth="1"/>
    <col min="2579" max="2579" width="0.625" customWidth="1"/>
    <col min="2817" max="2817" width="28.75" customWidth="1"/>
    <col min="2819" max="2819" width="1.125" customWidth="1"/>
    <col min="2821" max="2821" width="1" customWidth="1"/>
    <col min="2823" max="2823" width="1" customWidth="1"/>
    <col min="2825" max="2825" width="0.875" customWidth="1"/>
    <col min="2827" max="2827" width="1.375" customWidth="1"/>
    <col min="2829" max="2829" width="0.5" customWidth="1"/>
    <col min="2831" max="2831" width="0.75" customWidth="1"/>
    <col min="2833" max="2833" width="0.625" customWidth="1"/>
    <col min="2835" max="2835" width="0.625" customWidth="1"/>
    <col min="3073" max="3073" width="28.75" customWidth="1"/>
    <col min="3075" max="3075" width="1.125" customWidth="1"/>
    <col min="3077" max="3077" width="1" customWidth="1"/>
    <col min="3079" max="3079" width="1" customWidth="1"/>
    <col min="3081" max="3081" width="0.875" customWidth="1"/>
    <col min="3083" max="3083" width="1.375" customWidth="1"/>
    <col min="3085" max="3085" width="0.5" customWidth="1"/>
    <col min="3087" max="3087" width="0.75" customWidth="1"/>
    <col min="3089" max="3089" width="0.625" customWidth="1"/>
    <col min="3091" max="3091" width="0.625" customWidth="1"/>
    <col min="3329" max="3329" width="28.75" customWidth="1"/>
    <col min="3331" max="3331" width="1.125" customWidth="1"/>
    <col min="3333" max="3333" width="1" customWidth="1"/>
    <col min="3335" max="3335" width="1" customWidth="1"/>
    <col min="3337" max="3337" width="0.875" customWidth="1"/>
    <col min="3339" max="3339" width="1.375" customWidth="1"/>
    <col min="3341" max="3341" width="0.5" customWidth="1"/>
    <col min="3343" max="3343" width="0.75" customWidth="1"/>
    <col min="3345" max="3345" width="0.625" customWidth="1"/>
    <col min="3347" max="3347" width="0.625" customWidth="1"/>
    <col min="3585" max="3585" width="28.75" customWidth="1"/>
    <col min="3587" max="3587" width="1.125" customWidth="1"/>
    <col min="3589" max="3589" width="1" customWidth="1"/>
    <col min="3591" max="3591" width="1" customWidth="1"/>
    <col min="3593" max="3593" width="0.875" customWidth="1"/>
    <col min="3595" max="3595" width="1.375" customWidth="1"/>
    <col min="3597" max="3597" width="0.5" customWidth="1"/>
    <col min="3599" max="3599" width="0.75" customWidth="1"/>
    <col min="3601" max="3601" width="0.625" customWidth="1"/>
    <col min="3603" max="3603" width="0.625" customWidth="1"/>
    <col min="3841" max="3841" width="28.75" customWidth="1"/>
    <col min="3843" max="3843" width="1.125" customWidth="1"/>
    <col min="3845" max="3845" width="1" customWidth="1"/>
    <col min="3847" max="3847" width="1" customWidth="1"/>
    <col min="3849" max="3849" width="0.875" customWidth="1"/>
    <col min="3851" max="3851" width="1.375" customWidth="1"/>
    <col min="3853" max="3853" width="0.5" customWidth="1"/>
    <col min="3855" max="3855" width="0.75" customWidth="1"/>
    <col min="3857" max="3857" width="0.625" customWidth="1"/>
    <col min="3859" max="3859" width="0.625" customWidth="1"/>
    <col min="4097" max="4097" width="28.75" customWidth="1"/>
    <col min="4099" max="4099" width="1.125" customWidth="1"/>
    <col min="4101" max="4101" width="1" customWidth="1"/>
    <col min="4103" max="4103" width="1" customWidth="1"/>
    <col min="4105" max="4105" width="0.875" customWidth="1"/>
    <col min="4107" max="4107" width="1.375" customWidth="1"/>
    <col min="4109" max="4109" width="0.5" customWidth="1"/>
    <col min="4111" max="4111" width="0.75" customWidth="1"/>
    <col min="4113" max="4113" width="0.625" customWidth="1"/>
    <col min="4115" max="4115" width="0.625" customWidth="1"/>
    <col min="4353" max="4353" width="28.75" customWidth="1"/>
    <col min="4355" max="4355" width="1.125" customWidth="1"/>
    <col min="4357" max="4357" width="1" customWidth="1"/>
    <col min="4359" max="4359" width="1" customWidth="1"/>
    <col min="4361" max="4361" width="0.875" customWidth="1"/>
    <col min="4363" max="4363" width="1.375" customWidth="1"/>
    <col min="4365" max="4365" width="0.5" customWidth="1"/>
    <col min="4367" max="4367" width="0.75" customWidth="1"/>
    <col min="4369" max="4369" width="0.625" customWidth="1"/>
    <col min="4371" max="4371" width="0.625" customWidth="1"/>
    <col min="4609" max="4609" width="28.75" customWidth="1"/>
    <col min="4611" max="4611" width="1.125" customWidth="1"/>
    <col min="4613" max="4613" width="1" customWidth="1"/>
    <col min="4615" max="4615" width="1" customWidth="1"/>
    <col min="4617" max="4617" width="0.875" customWidth="1"/>
    <col min="4619" max="4619" width="1.375" customWidth="1"/>
    <col min="4621" max="4621" width="0.5" customWidth="1"/>
    <col min="4623" max="4623" width="0.75" customWidth="1"/>
    <col min="4625" max="4625" width="0.625" customWidth="1"/>
    <col min="4627" max="4627" width="0.625" customWidth="1"/>
    <col min="4865" max="4865" width="28.75" customWidth="1"/>
    <col min="4867" max="4867" width="1.125" customWidth="1"/>
    <col min="4869" max="4869" width="1" customWidth="1"/>
    <col min="4871" max="4871" width="1" customWidth="1"/>
    <col min="4873" max="4873" width="0.875" customWidth="1"/>
    <col min="4875" max="4875" width="1.375" customWidth="1"/>
    <col min="4877" max="4877" width="0.5" customWidth="1"/>
    <col min="4879" max="4879" width="0.75" customWidth="1"/>
    <col min="4881" max="4881" width="0.625" customWidth="1"/>
    <col min="4883" max="4883" width="0.625" customWidth="1"/>
    <col min="5121" max="5121" width="28.75" customWidth="1"/>
    <col min="5123" max="5123" width="1.125" customWidth="1"/>
    <col min="5125" max="5125" width="1" customWidth="1"/>
    <col min="5127" max="5127" width="1" customWidth="1"/>
    <col min="5129" max="5129" width="0.875" customWidth="1"/>
    <col min="5131" max="5131" width="1.375" customWidth="1"/>
    <col min="5133" max="5133" width="0.5" customWidth="1"/>
    <col min="5135" max="5135" width="0.75" customWidth="1"/>
    <col min="5137" max="5137" width="0.625" customWidth="1"/>
    <col min="5139" max="5139" width="0.625" customWidth="1"/>
    <col min="5377" max="5377" width="28.75" customWidth="1"/>
    <col min="5379" max="5379" width="1.125" customWidth="1"/>
    <col min="5381" max="5381" width="1" customWidth="1"/>
    <col min="5383" max="5383" width="1" customWidth="1"/>
    <col min="5385" max="5385" width="0.875" customWidth="1"/>
    <col min="5387" max="5387" width="1.375" customWidth="1"/>
    <col min="5389" max="5389" width="0.5" customWidth="1"/>
    <col min="5391" max="5391" width="0.75" customWidth="1"/>
    <col min="5393" max="5393" width="0.625" customWidth="1"/>
    <col min="5395" max="5395" width="0.625" customWidth="1"/>
    <col min="5633" max="5633" width="28.75" customWidth="1"/>
    <col min="5635" max="5635" width="1.125" customWidth="1"/>
    <col min="5637" max="5637" width="1" customWidth="1"/>
    <col min="5639" max="5639" width="1" customWidth="1"/>
    <col min="5641" max="5641" width="0.875" customWidth="1"/>
    <col min="5643" max="5643" width="1.375" customWidth="1"/>
    <col min="5645" max="5645" width="0.5" customWidth="1"/>
    <col min="5647" max="5647" width="0.75" customWidth="1"/>
    <col min="5649" max="5649" width="0.625" customWidth="1"/>
    <col min="5651" max="5651" width="0.625" customWidth="1"/>
    <col min="5889" max="5889" width="28.75" customWidth="1"/>
    <col min="5891" max="5891" width="1.125" customWidth="1"/>
    <col min="5893" max="5893" width="1" customWidth="1"/>
    <col min="5895" max="5895" width="1" customWidth="1"/>
    <col min="5897" max="5897" width="0.875" customWidth="1"/>
    <col min="5899" max="5899" width="1.375" customWidth="1"/>
    <col min="5901" max="5901" width="0.5" customWidth="1"/>
    <col min="5903" max="5903" width="0.75" customWidth="1"/>
    <col min="5905" max="5905" width="0.625" customWidth="1"/>
    <col min="5907" max="5907" width="0.625" customWidth="1"/>
    <col min="6145" max="6145" width="28.75" customWidth="1"/>
    <col min="6147" max="6147" width="1.125" customWidth="1"/>
    <col min="6149" max="6149" width="1" customWidth="1"/>
    <col min="6151" max="6151" width="1" customWidth="1"/>
    <col min="6153" max="6153" width="0.875" customWidth="1"/>
    <col min="6155" max="6155" width="1.375" customWidth="1"/>
    <col min="6157" max="6157" width="0.5" customWidth="1"/>
    <col min="6159" max="6159" width="0.75" customWidth="1"/>
    <col min="6161" max="6161" width="0.625" customWidth="1"/>
    <col min="6163" max="6163" width="0.625" customWidth="1"/>
    <col min="6401" max="6401" width="28.75" customWidth="1"/>
    <col min="6403" max="6403" width="1.125" customWidth="1"/>
    <col min="6405" max="6405" width="1" customWidth="1"/>
    <col min="6407" max="6407" width="1" customWidth="1"/>
    <col min="6409" max="6409" width="0.875" customWidth="1"/>
    <col min="6411" max="6411" width="1.375" customWidth="1"/>
    <col min="6413" max="6413" width="0.5" customWidth="1"/>
    <col min="6415" max="6415" width="0.75" customWidth="1"/>
    <col min="6417" max="6417" width="0.625" customWidth="1"/>
    <col min="6419" max="6419" width="0.625" customWidth="1"/>
    <col min="6657" max="6657" width="28.75" customWidth="1"/>
    <col min="6659" max="6659" width="1.125" customWidth="1"/>
    <col min="6661" max="6661" width="1" customWidth="1"/>
    <col min="6663" max="6663" width="1" customWidth="1"/>
    <col min="6665" max="6665" width="0.875" customWidth="1"/>
    <col min="6667" max="6667" width="1.375" customWidth="1"/>
    <col min="6669" max="6669" width="0.5" customWidth="1"/>
    <col min="6671" max="6671" width="0.75" customWidth="1"/>
    <col min="6673" max="6673" width="0.625" customWidth="1"/>
    <col min="6675" max="6675" width="0.625" customWidth="1"/>
    <col min="6913" max="6913" width="28.75" customWidth="1"/>
    <col min="6915" max="6915" width="1.125" customWidth="1"/>
    <col min="6917" max="6917" width="1" customWidth="1"/>
    <col min="6919" max="6919" width="1" customWidth="1"/>
    <col min="6921" max="6921" width="0.875" customWidth="1"/>
    <col min="6923" max="6923" width="1.375" customWidth="1"/>
    <col min="6925" max="6925" width="0.5" customWidth="1"/>
    <col min="6927" max="6927" width="0.75" customWidth="1"/>
    <col min="6929" max="6929" width="0.625" customWidth="1"/>
    <col min="6931" max="6931" width="0.625" customWidth="1"/>
    <col min="7169" max="7169" width="28.75" customWidth="1"/>
    <col min="7171" max="7171" width="1.125" customWidth="1"/>
    <col min="7173" max="7173" width="1" customWidth="1"/>
    <col min="7175" max="7175" width="1" customWidth="1"/>
    <col min="7177" max="7177" width="0.875" customWidth="1"/>
    <col min="7179" max="7179" width="1.375" customWidth="1"/>
    <col min="7181" max="7181" width="0.5" customWidth="1"/>
    <col min="7183" max="7183" width="0.75" customWidth="1"/>
    <col min="7185" max="7185" width="0.625" customWidth="1"/>
    <col min="7187" max="7187" width="0.625" customWidth="1"/>
    <col min="7425" max="7425" width="28.75" customWidth="1"/>
    <col min="7427" max="7427" width="1.125" customWidth="1"/>
    <col min="7429" max="7429" width="1" customWidth="1"/>
    <col min="7431" max="7431" width="1" customWidth="1"/>
    <col min="7433" max="7433" width="0.875" customWidth="1"/>
    <col min="7435" max="7435" width="1.375" customWidth="1"/>
    <col min="7437" max="7437" width="0.5" customWidth="1"/>
    <col min="7439" max="7439" width="0.75" customWidth="1"/>
    <col min="7441" max="7441" width="0.625" customWidth="1"/>
    <col min="7443" max="7443" width="0.625" customWidth="1"/>
    <col min="7681" max="7681" width="28.75" customWidth="1"/>
    <col min="7683" max="7683" width="1.125" customWidth="1"/>
    <col min="7685" max="7685" width="1" customWidth="1"/>
    <col min="7687" max="7687" width="1" customWidth="1"/>
    <col min="7689" max="7689" width="0.875" customWidth="1"/>
    <col min="7691" max="7691" width="1.375" customWidth="1"/>
    <col min="7693" max="7693" width="0.5" customWidth="1"/>
    <col min="7695" max="7695" width="0.75" customWidth="1"/>
    <col min="7697" max="7697" width="0.625" customWidth="1"/>
    <col min="7699" max="7699" width="0.625" customWidth="1"/>
    <col min="7937" max="7937" width="28.75" customWidth="1"/>
    <col min="7939" max="7939" width="1.125" customWidth="1"/>
    <col min="7941" max="7941" width="1" customWidth="1"/>
    <col min="7943" max="7943" width="1" customWidth="1"/>
    <col min="7945" max="7945" width="0.875" customWidth="1"/>
    <col min="7947" max="7947" width="1.375" customWidth="1"/>
    <col min="7949" max="7949" width="0.5" customWidth="1"/>
    <col min="7951" max="7951" width="0.75" customWidth="1"/>
    <col min="7953" max="7953" width="0.625" customWidth="1"/>
    <col min="7955" max="7955" width="0.625" customWidth="1"/>
    <col min="8193" max="8193" width="28.75" customWidth="1"/>
    <col min="8195" max="8195" width="1.125" customWidth="1"/>
    <col min="8197" max="8197" width="1" customWidth="1"/>
    <col min="8199" max="8199" width="1" customWidth="1"/>
    <col min="8201" max="8201" width="0.875" customWidth="1"/>
    <col min="8203" max="8203" width="1.375" customWidth="1"/>
    <col min="8205" max="8205" width="0.5" customWidth="1"/>
    <col min="8207" max="8207" width="0.75" customWidth="1"/>
    <col min="8209" max="8209" width="0.625" customWidth="1"/>
    <col min="8211" max="8211" width="0.625" customWidth="1"/>
    <col min="8449" max="8449" width="28.75" customWidth="1"/>
    <col min="8451" max="8451" width="1.125" customWidth="1"/>
    <col min="8453" max="8453" width="1" customWidth="1"/>
    <col min="8455" max="8455" width="1" customWidth="1"/>
    <col min="8457" max="8457" width="0.875" customWidth="1"/>
    <col min="8459" max="8459" width="1.375" customWidth="1"/>
    <col min="8461" max="8461" width="0.5" customWidth="1"/>
    <col min="8463" max="8463" width="0.75" customWidth="1"/>
    <col min="8465" max="8465" width="0.625" customWidth="1"/>
    <col min="8467" max="8467" width="0.625" customWidth="1"/>
    <col min="8705" max="8705" width="28.75" customWidth="1"/>
    <col min="8707" max="8707" width="1.125" customWidth="1"/>
    <col min="8709" max="8709" width="1" customWidth="1"/>
    <col min="8711" max="8711" width="1" customWidth="1"/>
    <col min="8713" max="8713" width="0.875" customWidth="1"/>
    <col min="8715" max="8715" width="1.375" customWidth="1"/>
    <col min="8717" max="8717" width="0.5" customWidth="1"/>
    <col min="8719" max="8719" width="0.75" customWidth="1"/>
    <col min="8721" max="8721" width="0.625" customWidth="1"/>
    <col min="8723" max="8723" width="0.625" customWidth="1"/>
    <col min="8961" max="8961" width="28.75" customWidth="1"/>
    <col min="8963" max="8963" width="1.125" customWidth="1"/>
    <col min="8965" max="8965" width="1" customWidth="1"/>
    <col min="8967" max="8967" width="1" customWidth="1"/>
    <col min="8969" max="8969" width="0.875" customWidth="1"/>
    <col min="8971" max="8971" width="1.375" customWidth="1"/>
    <col min="8973" max="8973" width="0.5" customWidth="1"/>
    <col min="8975" max="8975" width="0.75" customWidth="1"/>
    <col min="8977" max="8977" width="0.625" customWidth="1"/>
    <col min="8979" max="8979" width="0.625" customWidth="1"/>
    <col min="9217" max="9217" width="28.75" customWidth="1"/>
    <col min="9219" max="9219" width="1.125" customWidth="1"/>
    <col min="9221" max="9221" width="1" customWidth="1"/>
    <col min="9223" max="9223" width="1" customWidth="1"/>
    <col min="9225" max="9225" width="0.875" customWidth="1"/>
    <col min="9227" max="9227" width="1.375" customWidth="1"/>
    <col min="9229" max="9229" width="0.5" customWidth="1"/>
    <col min="9231" max="9231" width="0.75" customWidth="1"/>
    <col min="9233" max="9233" width="0.625" customWidth="1"/>
    <col min="9235" max="9235" width="0.625" customWidth="1"/>
    <col min="9473" max="9473" width="28.75" customWidth="1"/>
    <col min="9475" max="9475" width="1.125" customWidth="1"/>
    <col min="9477" max="9477" width="1" customWidth="1"/>
    <col min="9479" max="9479" width="1" customWidth="1"/>
    <col min="9481" max="9481" width="0.875" customWidth="1"/>
    <col min="9483" max="9483" width="1.375" customWidth="1"/>
    <col min="9485" max="9485" width="0.5" customWidth="1"/>
    <col min="9487" max="9487" width="0.75" customWidth="1"/>
    <col min="9489" max="9489" width="0.625" customWidth="1"/>
    <col min="9491" max="9491" width="0.625" customWidth="1"/>
    <col min="9729" max="9729" width="28.75" customWidth="1"/>
    <col min="9731" max="9731" width="1.125" customWidth="1"/>
    <col min="9733" max="9733" width="1" customWidth="1"/>
    <col min="9735" max="9735" width="1" customWidth="1"/>
    <col min="9737" max="9737" width="0.875" customWidth="1"/>
    <col min="9739" max="9739" width="1.375" customWidth="1"/>
    <col min="9741" max="9741" width="0.5" customWidth="1"/>
    <col min="9743" max="9743" width="0.75" customWidth="1"/>
    <col min="9745" max="9745" width="0.625" customWidth="1"/>
    <col min="9747" max="9747" width="0.625" customWidth="1"/>
    <col min="9985" max="9985" width="28.75" customWidth="1"/>
    <col min="9987" max="9987" width="1.125" customWidth="1"/>
    <col min="9989" max="9989" width="1" customWidth="1"/>
    <col min="9991" max="9991" width="1" customWidth="1"/>
    <col min="9993" max="9993" width="0.875" customWidth="1"/>
    <col min="9995" max="9995" width="1.375" customWidth="1"/>
    <col min="9997" max="9997" width="0.5" customWidth="1"/>
    <col min="9999" max="9999" width="0.75" customWidth="1"/>
    <col min="10001" max="10001" width="0.625" customWidth="1"/>
    <col min="10003" max="10003" width="0.625" customWidth="1"/>
    <col min="10241" max="10241" width="28.75" customWidth="1"/>
    <col min="10243" max="10243" width="1.125" customWidth="1"/>
    <col min="10245" max="10245" width="1" customWidth="1"/>
    <col min="10247" max="10247" width="1" customWidth="1"/>
    <col min="10249" max="10249" width="0.875" customWidth="1"/>
    <col min="10251" max="10251" width="1.375" customWidth="1"/>
    <col min="10253" max="10253" width="0.5" customWidth="1"/>
    <col min="10255" max="10255" width="0.75" customWidth="1"/>
    <col min="10257" max="10257" width="0.625" customWidth="1"/>
    <col min="10259" max="10259" width="0.625" customWidth="1"/>
    <col min="10497" max="10497" width="28.75" customWidth="1"/>
    <col min="10499" max="10499" width="1.125" customWidth="1"/>
    <col min="10501" max="10501" width="1" customWidth="1"/>
    <col min="10503" max="10503" width="1" customWidth="1"/>
    <col min="10505" max="10505" width="0.875" customWidth="1"/>
    <col min="10507" max="10507" width="1.375" customWidth="1"/>
    <col min="10509" max="10509" width="0.5" customWidth="1"/>
    <col min="10511" max="10511" width="0.75" customWidth="1"/>
    <col min="10513" max="10513" width="0.625" customWidth="1"/>
    <col min="10515" max="10515" width="0.625" customWidth="1"/>
    <col min="10753" max="10753" width="28.75" customWidth="1"/>
    <col min="10755" max="10755" width="1.125" customWidth="1"/>
    <col min="10757" max="10757" width="1" customWidth="1"/>
    <col min="10759" max="10759" width="1" customWidth="1"/>
    <col min="10761" max="10761" width="0.875" customWidth="1"/>
    <col min="10763" max="10763" width="1.375" customWidth="1"/>
    <col min="10765" max="10765" width="0.5" customWidth="1"/>
    <col min="10767" max="10767" width="0.75" customWidth="1"/>
    <col min="10769" max="10769" width="0.625" customWidth="1"/>
    <col min="10771" max="10771" width="0.625" customWidth="1"/>
    <col min="11009" max="11009" width="28.75" customWidth="1"/>
    <col min="11011" max="11011" width="1.125" customWidth="1"/>
    <col min="11013" max="11013" width="1" customWidth="1"/>
    <col min="11015" max="11015" width="1" customWidth="1"/>
    <col min="11017" max="11017" width="0.875" customWidth="1"/>
    <col min="11019" max="11019" width="1.375" customWidth="1"/>
    <col min="11021" max="11021" width="0.5" customWidth="1"/>
    <col min="11023" max="11023" width="0.75" customWidth="1"/>
    <col min="11025" max="11025" width="0.625" customWidth="1"/>
    <col min="11027" max="11027" width="0.625" customWidth="1"/>
    <col min="11265" max="11265" width="28.75" customWidth="1"/>
    <col min="11267" max="11267" width="1.125" customWidth="1"/>
    <col min="11269" max="11269" width="1" customWidth="1"/>
    <col min="11271" max="11271" width="1" customWidth="1"/>
    <col min="11273" max="11273" width="0.875" customWidth="1"/>
    <col min="11275" max="11275" width="1.375" customWidth="1"/>
    <col min="11277" max="11277" width="0.5" customWidth="1"/>
    <col min="11279" max="11279" width="0.75" customWidth="1"/>
    <col min="11281" max="11281" width="0.625" customWidth="1"/>
    <col min="11283" max="11283" width="0.625" customWidth="1"/>
    <col min="11521" max="11521" width="28.75" customWidth="1"/>
    <col min="11523" max="11523" width="1.125" customWidth="1"/>
    <col min="11525" max="11525" width="1" customWidth="1"/>
    <col min="11527" max="11527" width="1" customWidth="1"/>
    <col min="11529" max="11529" width="0.875" customWidth="1"/>
    <col min="11531" max="11531" width="1.375" customWidth="1"/>
    <col min="11533" max="11533" width="0.5" customWidth="1"/>
    <col min="11535" max="11535" width="0.75" customWidth="1"/>
    <col min="11537" max="11537" width="0.625" customWidth="1"/>
    <col min="11539" max="11539" width="0.625" customWidth="1"/>
    <col min="11777" max="11777" width="28.75" customWidth="1"/>
    <col min="11779" max="11779" width="1.125" customWidth="1"/>
    <col min="11781" max="11781" width="1" customWidth="1"/>
    <col min="11783" max="11783" width="1" customWidth="1"/>
    <col min="11785" max="11785" width="0.875" customWidth="1"/>
    <col min="11787" max="11787" width="1.375" customWidth="1"/>
    <col min="11789" max="11789" width="0.5" customWidth="1"/>
    <col min="11791" max="11791" width="0.75" customWidth="1"/>
    <col min="11793" max="11793" width="0.625" customWidth="1"/>
    <col min="11795" max="11795" width="0.625" customWidth="1"/>
    <col min="12033" max="12033" width="28.75" customWidth="1"/>
    <col min="12035" max="12035" width="1.125" customWidth="1"/>
    <col min="12037" max="12037" width="1" customWidth="1"/>
    <col min="12039" max="12039" width="1" customWidth="1"/>
    <col min="12041" max="12041" width="0.875" customWidth="1"/>
    <col min="12043" max="12043" width="1.375" customWidth="1"/>
    <col min="12045" max="12045" width="0.5" customWidth="1"/>
    <col min="12047" max="12047" width="0.75" customWidth="1"/>
    <col min="12049" max="12049" width="0.625" customWidth="1"/>
    <col min="12051" max="12051" width="0.625" customWidth="1"/>
    <col min="12289" max="12289" width="28.75" customWidth="1"/>
    <col min="12291" max="12291" width="1.125" customWidth="1"/>
    <col min="12293" max="12293" width="1" customWidth="1"/>
    <col min="12295" max="12295" width="1" customWidth="1"/>
    <col min="12297" max="12297" width="0.875" customWidth="1"/>
    <col min="12299" max="12299" width="1.375" customWidth="1"/>
    <col min="12301" max="12301" width="0.5" customWidth="1"/>
    <col min="12303" max="12303" width="0.75" customWidth="1"/>
    <col min="12305" max="12305" width="0.625" customWidth="1"/>
    <col min="12307" max="12307" width="0.625" customWidth="1"/>
    <col min="12545" max="12545" width="28.75" customWidth="1"/>
    <col min="12547" max="12547" width="1.125" customWidth="1"/>
    <col min="12549" max="12549" width="1" customWidth="1"/>
    <col min="12551" max="12551" width="1" customWidth="1"/>
    <col min="12553" max="12553" width="0.875" customWidth="1"/>
    <col min="12555" max="12555" width="1.375" customWidth="1"/>
    <col min="12557" max="12557" width="0.5" customWidth="1"/>
    <col min="12559" max="12559" width="0.75" customWidth="1"/>
    <col min="12561" max="12561" width="0.625" customWidth="1"/>
    <col min="12563" max="12563" width="0.625" customWidth="1"/>
    <col min="12801" max="12801" width="28.75" customWidth="1"/>
    <col min="12803" max="12803" width="1.125" customWidth="1"/>
    <col min="12805" max="12805" width="1" customWidth="1"/>
    <col min="12807" max="12807" width="1" customWidth="1"/>
    <col min="12809" max="12809" width="0.875" customWidth="1"/>
    <col min="12811" max="12811" width="1.375" customWidth="1"/>
    <col min="12813" max="12813" width="0.5" customWidth="1"/>
    <col min="12815" max="12815" width="0.75" customWidth="1"/>
    <col min="12817" max="12817" width="0.625" customWidth="1"/>
    <col min="12819" max="12819" width="0.625" customWidth="1"/>
    <col min="13057" max="13057" width="28.75" customWidth="1"/>
    <col min="13059" max="13059" width="1.125" customWidth="1"/>
    <col min="13061" max="13061" width="1" customWidth="1"/>
    <col min="13063" max="13063" width="1" customWidth="1"/>
    <col min="13065" max="13065" width="0.875" customWidth="1"/>
    <col min="13067" max="13067" width="1.375" customWidth="1"/>
    <col min="13069" max="13069" width="0.5" customWidth="1"/>
    <col min="13071" max="13071" width="0.75" customWidth="1"/>
    <col min="13073" max="13073" width="0.625" customWidth="1"/>
    <col min="13075" max="13075" width="0.625" customWidth="1"/>
    <col min="13313" max="13313" width="28.75" customWidth="1"/>
    <col min="13315" max="13315" width="1.125" customWidth="1"/>
    <col min="13317" max="13317" width="1" customWidth="1"/>
    <col min="13319" max="13319" width="1" customWidth="1"/>
    <col min="13321" max="13321" width="0.875" customWidth="1"/>
    <col min="13323" max="13323" width="1.375" customWidth="1"/>
    <col min="13325" max="13325" width="0.5" customWidth="1"/>
    <col min="13327" max="13327" width="0.75" customWidth="1"/>
    <col min="13329" max="13329" width="0.625" customWidth="1"/>
    <col min="13331" max="13331" width="0.625" customWidth="1"/>
    <col min="13569" max="13569" width="28.75" customWidth="1"/>
    <col min="13571" max="13571" width="1.125" customWidth="1"/>
    <col min="13573" max="13573" width="1" customWidth="1"/>
    <col min="13575" max="13575" width="1" customWidth="1"/>
    <col min="13577" max="13577" width="0.875" customWidth="1"/>
    <col min="13579" max="13579" width="1.375" customWidth="1"/>
    <col min="13581" max="13581" width="0.5" customWidth="1"/>
    <col min="13583" max="13583" width="0.75" customWidth="1"/>
    <col min="13585" max="13585" width="0.625" customWidth="1"/>
    <col min="13587" max="13587" width="0.625" customWidth="1"/>
    <col min="13825" max="13825" width="28.75" customWidth="1"/>
    <col min="13827" max="13827" width="1.125" customWidth="1"/>
    <col min="13829" max="13829" width="1" customWidth="1"/>
    <col min="13831" max="13831" width="1" customWidth="1"/>
    <col min="13833" max="13833" width="0.875" customWidth="1"/>
    <col min="13835" max="13835" width="1.375" customWidth="1"/>
    <col min="13837" max="13837" width="0.5" customWidth="1"/>
    <col min="13839" max="13839" width="0.75" customWidth="1"/>
    <col min="13841" max="13841" width="0.625" customWidth="1"/>
    <col min="13843" max="13843" width="0.625" customWidth="1"/>
    <col min="14081" max="14081" width="28.75" customWidth="1"/>
    <col min="14083" max="14083" width="1.125" customWidth="1"/>
    <col min="14085" max="14085" width="1" customWidth="1"/>
    <col min="14087" max="14087" width="1" customWidth="1"/>
    <col min="14089" max="14089" width="0.875" customWidth="1"/>
    <col min="14091" max="14091" width="1.375" customWidth="1"/>
    <col min="14093" max="14093" width="0.5" customWidth="1"/>
    <col min="14095" max="14095" width="0.75" customWidth="1"/>
    <col min="14097" max="14097" width="0.625" customWidth="1"/>
    <col min="14099" max="14099" width="0.625" customWidth="1"/>
    <col min="14337" max="14337" width="28.75" customWidth="1"/>
    <col min="14339" max="14339" width="1.125" customWidth="1"/>
    <col min="14341" max="14341" width="1" customWidth="1"/>
    <col min="14343" max="14343" width="1" customWidth="1"/>
    <col min="14345" max="14345" width="0.875" customWidth="1"/>
    <col min="14347" max="14347" width="1.375" customWidth="1"/>
    <col min="14349" max="14349" width="0.5" customWidth="1"/>
    <col min="14351" max="14351" width="0.75" customWidth="1"/>
    <col min="14353" max="14353" width="0.625" customWidth="1"/>
    <col min="14355" max="14355" width="0.625" customWidth="1"/>
    <col min="14593" max="14593" width="28.75" customWidth="1"/>
    <col min="14595" max="14595" width="1.125" customWidth="1"/>
    <col min="14597" max="14597" width="1" customWidth="1"/>
    <col min="14599" max="14599" width="1" customWidth="1"/>
    <col min="14601" max="14601" width="0.875" customWidth="1"/>
    <col min="14603" max="14603" width="1.375" customWidth="1"/>
    <col min="14605" max="14605" width="0.5" customWidth="1"/>
    <col min="14607" max="14607" width="0.75" customWidth="1"/>
    <col min="14609" max="14609" width="0.625" customWidth="1"/>
    <col min="14611" max="14611" width="0.625" customWidth="1"/>
    <col min="14849" max="14849" width="28.75" customWidth="1"/>
    <col min="14851" max="14851" width="1.125" customWidth="1"/>
    <col min="14853" max="14853" width="1" customWidth="1"/>
    <col min="14855" max="14855" width="1" customWidth="1"/>
    <col min="14857" max="14857" width="0.875" customWidth="1"/>
    <col min="14859" max="14859" width="1.375" customWidth="1"/>
    <col min="14861" max="14861" width="0.5" customWidth="1"/>
    <col min="14863" max="14863" width="0.75" customWidth="1"/>
    <col min="14865" max="14865" width="0.625" customWidth="1"/>
    <col min="14867" max="14867" width="0.625" customWidth="1"/>
    <col min="15105" max="15105" width="28.75" customWidth="1"/>
    <col min="15107" max="15107" width="1.125" customWidth="1"/>
    <col min="15109" max="15109" width="1" customWidth="1"/>
    <col min="15111" max="15111" width="1" customWidth="1"/>
    <col min="15113" max="15113" width="0.875" customWidth="1"/>
    <col min="15115" max="15115" width="1.375" customWidth="1"/>
    <col min="15117" max="15117" width="0.5" customWidth="1"/>
    <col min="15119" max="15119" width="0.75" customWidth="1"/>
    <col min="15121" max="15121" width="0.625" customWidth="1"/>
    <col min="15123" max="15123" width="0.625" customWidth="1"/>
    <col min="15361" max="15361" width="28.75" customWidth="1"/>
    <col min="15363" max="15363" width="1.125" customWidth="1"/>
    <col min="15365" max="15365" width="1" customWidth="1"/>
    <col min="15367" max="15367" width="1" customWidth="1"/>
    <col min="15369" max="15369" width="0.875" customWidth="1"/>
    <col min="15371" max="15371" width="1.375" customWidth="1"/>
    <col min="15373" max="15373" width="0.5" customWidth="1"/>
    <col min="15375" max="15375" width="0.75" customWidth="1"/>
    <col min="15377" max="15377" width="0.625" customWidth="1"/>
    <col min="15379" max="15379" width="0.625" customWidth="1"/>
    <col min="15617" max="15617" width="28.75" customWidth="1"/>
    <col min="15619" max="15619" width="1.125" customWidth="1"/>
    <col min="15621" max="15621" width="1" customWidth="1"/>
    <col min="15623" max="15623" width="1" customWidth="1"/>
    <col min="15625" max="15625" width="0.875" customWidth="1"/>
    <col min="15627" max="15627" width="1.375" customWidth="1"/>
    <col min="15629" max="15629" width="0.5" customWidth="1"/>
    <col min="15631" max="15631" width="0.75" customWidth="1"/>
    <col min="15633" max="15633" width="0.625" customWidth="1"/>
    <col min="15635" max="15635" width="0.625" customWidth="1"/>
    <col min="15873" max="15873" width="28.75" customWidth="1"/>
    <col min="15875" max="15875" width="1.125" customWidth="1"/>
    <col min="15877" max="15877" width="1" customWidth="1"/>
    <col min="15879" max="15879" width="1" customWidth="1"/>
    <col min="15881" max="15881" width="0.875" customWidth="1"/>
    <col min="15883" max="15883" width="1.375" customWidth="1"/>
    <col min="15885" max="15885" width="0.5" customWidth="1"/>
    <col min="15887" max="15887" width="0.75" customWidth="1"/>
    <col min="15889" max="15889" width="0.625" customWidth="1"/>
    <col min="15891" max="15891" width="0.625" customWidth="1"/>
    <col min="16129" max="16129" width="28.75" customWidth="1"/>
    <col min="16131" max="16131" width="1.125" customWidth="1"/>
    <col min="16133" max="16133" width="1" customWidth="1"/>
    <col min="16135" max="16135" width="1" customWidth="1"/>
    <col min="16137" max="16137" width="0.875" customWidth="1"/>
    <col min="16139" max="16139" width="1.375" customWidth="1"/>
    <col min="16141" max="16141" width="0.5" customWidth="1"/>
    <col min="16143" max="16143" width="0.75" customWidth="1"/>
    <col min="16145" max="16145" width="0.625" customWidth="1"/>
    <col min="16147" max="16147" width="0.625" customWidth="1"/>
  </cols>
  <sheetData>
    <row r="1" spans="1:11">
      <c r="A1" s="119" t="s">
        <v>62</v>
      </c>
      <c r="B1" s="120"/>
      <c r="C1" s="120"/>
      <c r="D1" s="120"/>
      <c r="E1" s="120"/>
      <c r="F1" s="120"/>
      <c r="G1" s="120"/>
      <c r="H1" s="120"/>
      <c r="I1" s="120"/>
      <c r="J1" s="120"/>
      <c r="K1" s="121"/>
    </row>
    <row r="2" spans="1:11">
      <c r="A2" s="122" t="s">
        <v>63</v>
      </c>
      <c r="B2" s="123"/>
      <c r="C2" s="123"/>
      <c r="D2" s="123"/>
      <c r="E2" s="123"/>
      <c r="F2" s="123"/>
      <c r="G2" s="123"/>
      <c r="H2" s="123"/>
      <c r="I2" s="123"/>
      <c r="J2" s="123"/>
      <c r="K2" s="124"/>
    </row>
    <row r="3" spans="1:11">
      <c r="A3" s="125" t="s">
        <v>64</v>
      </c>
      <c r="B3" s="126"/>
      <c r="C3" s="127"/>
      <c r="D3" s="127"/>
      <c r="E3" s="127"/>
      <c r="F3" s="127"/>
      <c r="G3" s="127"/>
      <c r="H3" s="127"/>
      <c r="I3" s="127"/>
      <c r="J3" s="127" t="s">
        <v>65</v>
      </c>
      <c r="K3" s="128"/>
    </row>
    <row r="4" spans="1:11">
      <c r="A4" s="129" t="s">
        <v>66</v>
      </c>
      <c r="B4" s="130" t="s">
        <v>67</v>
      </c>
      <c r="C4" s="131"/>
      <c r="D4" s="130" t="s">
        <v>68</v>
      </c>
      <c r="E4" s="130"/>
      <c r="F4" s="130" t="s">
        <v>69</v>
      </c>
      <c r="G4" s="130"/>
      <c r="H4" s="130" t="s">
        <v>70</v>
      </c>
      <c r="I4" s="130"/>
      <c r="J4" s="130" t="s">
        <v>71</v>
      </c>
      <c r="K4" s="132"/>
    </row>
    <row r="5" spans="1:11">
      <c r="A5" s="133"/>
      <c r="B5" s="134">
        <v>43831</v>
      </c>
      <c r="C5" s="135"/>
      <c r="D5" s="134" t="s">
        <v>72</v>
      </c>
      <c r="E5" s="136"/>
      <c r="F5" s="136" t="s">
        <v>73</v>
      </c>
      <c r="G5" s="136"/>
      <c r="H5" s="136" t="s">
        <v>74</v>
      </c>
      <c r="I5" s="136"/>
      <c r="J5" s="134">
        <v>44135</v>
      </c>
      <c r="K5" s="137"/>
    </row>
    <row r="6" spans="1:11">
      <c r="A6" s="138" t="s">
        <v>32</v>
      </c>
      <c r="B6" s="139">
        <v>51143.62</v>
      </c>
      <c r="C6" s="140"/>
      <c r="D6" s="140">
        <v>0</v>
      </c>
      <c r="E6" s="140"/>
      <c r="F6" s="140">
        <v>0</v>
      </c>
      <c r="G6" s="140"/>
      <c r="H6" s="140"/>
      <c r="I6" s="140"/>
      <c r="J6" s="139">
        <f>+B6+D6-F6</f>
        <v>51143.62</v>
      </c>
      <c r="K6" s="132" t="s">
        <v>68</v>
      </c>
    </row>
    <row r="7" spans="1:11">
      <c r="A7" s="138" t="s">
        <v>75</v>
      </c>
      <c r="B7" s="140">
        <v>84241.19</v>
      </c>
      <c r="C7" s="140"/>
      <c r="D7" s="140">
        <v>0</v>
      </c>
      <c r="E7" s="140"/>
      <c r="F7" s="140">
        <v>0</v>
      </c>
      <c r="G7" s="140"/>
      <c r="H7" s="140"/>
      <c r="I7" s="140"/>
      <c r="J7" s="140">
        <f>+B7+D7-F7</f>
        <v>84241.19</v>
      </c>
      <c r="K7" s="141"/>
    </row>
    <row r="8" spans="1:11">
      <c r="A8" s="138" t="s">
        <v>76</v>
      </c>
      <c r="B8" s="140">
        <v>0</v>
      </c>
      <c r="C8" s="140"/>
      <c r="D8" s="142">
        <v>36913.800000000003</v>
      </c>
      <c r="E8" s="140"/>
      <c r="F8" s="142">
        <v>0</v>
      </c>
      <c r="G8" s="140"/>
      <c r="H8" s="142"/>
      <c r="I8" s="140"/>
      <c r="J8" s="140">
        <f>+B8+D8</f>
        <v>36913.800000000003</v>
      </c>
      <c r="K8" s="141"/>
    </row>
    <row r="9" spans="1:11">
      <c r="A9" s="138" t="s">
        <v>77</v>
      </c>
      <c r="B9" s="140">
        <v>123623.22</v>
      </c>
      <c r="C9" s="140"/>
      <c r="D9" s="142">
        <v>0</v>
      </c>
      <c r="E9" s="140"/>
      <c r="F9" s="142">
        <v>0</v>
      </c>
      <c r="G9" s="140"/>
      <c r="H9" s="142"/>
      <c r="I9" s="140"/>
      <c r="J9" s="140">
        <f>+B9+D9+F9</f>
        <v>123623.22</v>
      </c>
      <c r="K9" s="141"/>
    </row>
    <row r="10" spans="1:11">
      <c r="A10" s="138" t="s">
        <v>78</v>
      </c>
      <c r="B10" s="140">
        <v>3197.25</v>
      </c>
      <c r="C10" s="140"/>
      <c r="D10" s="140">
        <v>0</v>
      </c>
      <c r="E10" s="140"/>
      <c r="F10" s="140">
        <v>0</v>
      </c>
      <c r="G10" s="140"/>
      <c r="H10" s="130"/>
      <c r="I10" s="140"/>
      <c r="J10" s="140">
        <f>+B10+D10-F10</f>
        <v>3197.25</v>
      </c>
      <c r="K10" s="141"/>
    </row>
    <row r="11" spans="1:11">
      <c r="A11" s="138" t="s">
        <v>40</v>
      </c>
      <c r="B11" s="143">
        <v>534.76</v>
      </c>
      <c r="C11" s="143"/>
      <c r="D11" s="144"/>
      <c r="E11" s="143"/>
      <c r="F11" s="144">
        <v>0</v>
      </c>
      <c r="G11" s="143"/>
      <c r="H11" s="144"/>
      <c r="I11" s="143"/>
      <c r="J11" s="143">
        <f>+B11+D11-F11</f>
        <v>534.76</v>
      </c>
      <c r="K11" s="137"/>
    </row>
    <row r="12" spans="1:11">
      <c r="A12" s="138"/>
      <c r="B12" s="140">
        <f>SUM(B6:B11)</f>
        <v>262740.04000000004</v>
      </c>
      <c r="C12" s="140"/>
      <c r="D12" s="140">
        <f>SUM(D6:D11)</f>
        <v>36913.800000000003</v>
      </c>
      <c r="E12" s="131"/>
      <c r="F12" s="140">
        <f>SUM(F6:F11)</f>
        <v>0</v>
      </c>
      <c r="G12" s="131"/>
      <c r="H12" s="140"/>
      <c r="I12" s="131"/>
      <c r="J12" s="140">
        <f>SUM(J6:J11)</f>
        <v>299653.83999999997</v>
      </c>
      <c r="K12" s="132"/>
    </row>
    <row r="13" spans="1:11">
      <c r="A13" s="138" t="s">
        <v>68</v>
      </c>
      <c r="B13" s="140" t="s">
        <v>68</v>
      </c>
      <c r="C13" s="140"/>
      <c r="D13" s="131"/>
      <c r="E13" s="131"/>
      <c r="F13" s="131"/>
      <c r="G13" s="131"/>
      <c r="H13" s="140" t="s">
        <v>68</v>
      </c>
      <c r="I13" s="140"/>
      <c r="J13" s="140" t="str">
        <f>+H13</f>
        <v xml:space="preserve"> </v>
      </c>
      <c r="K13" s="141"/>
    </row>
    <row r="14" spans="1:11">
      <c r="A14" s="138" t="s">
        <v>79</v>
      </c>
      <c r="B14" s="143">
        <v>222185.8</v>
      </c>
      <c r="C14" s="140"/>
      <c r="D14" s="143">
        <v>0</v>
      </c>
      <c r="E14" s="135"/>
      <c r="F14" s="143">
        <v>0</v>
      </c>
      <c r="G14" s="135"/>
      <c r="H14" s="143">
        <f>11289.04+2670.72</f>
        <v>13959.76</v>
      </c>
      <c r="I14" s="135"/>
      <c r="J14" s="143">
        <f>+B14+D14+F14+H14</f>
        <v>236145.56</v>
      </c>
      <c r="K14" s="137"/>
    </row>
    <row r="15" spans="1:11">
      <c r="A15" s="131"/>
      <c r="B15" s="140"/>
      <c r="C15" s="131"/>
      <c r="D15" s="131"/>
      <c r="E15" s="131"/>
      <c r="F15" s="131"/>
      <c r="G15" s="131"/>
      <c r="H15" s="131"/>
      <c r="I15" s="131"/>
      <c r="J15" s="131"/>
      <c r="K15" s="141"/>
    </row>
    <row r="16" spans="1:11">
      <c r="A16" s="135"/>
      <c r="B16" s="143">
        <f>+B12-B14</f>
        <v>40554.240000000049</v>
      </c>
      <c r="C16" s="135"/>
      <c r="D16" s="143">
        <f>+D12+D14</f>
        <v>36913.800000000003</v>
      </c>
      <c r="E16" s="135"/>
      <c r="F16" s="143">
        <f>+F12-F14</f>
        <v>0</v>
      </c>
      <c r="G16" s="135"/>
      <c r="H16" s="143">
        <f>+H14</f>
        <v>13959.76</v>
      </c>
      <c r="I16" s="135"/>
      <c r="J16" s="143">
        <f>+J12-J14</f>
        <v>63508.27999999997</v>
      </c>
      <c r="K16" s="137"/>
    </row>
    <row r="17" spans="1:11">
      <c r="A17" s="123"/>
      <c r="B17" s="142"/>
      <c r="C17" s="123"/>
      <c r="D17" s="123"/>
      <c r="E17" s="123"/>
      <c r="F17" s="123"/>
      <c r="G17" s="123"/>
      <c r="H17" s="123"/>
      <c r="I17" s="123"/>
      <c r="J17" s="142">
        <f>+B16+D16-H16+F16</f>
        <v>63508.28000000005</v>
      </c>
    </row>
    <row r="18" spans="1:11">
      <c r="A18" s="123"/>
    </row>
    <row r="19" spans="1:11">
      <c r="A19" s="119" t="s">
        <v>62</v>
      </c>
      <c r="B19" s="120"/>
      <c r="C19" s="120"/>
      <c r="D19" s="120"/>
      <c r="E19" s="120"/>
      <c r="F19" s="120"/>
      <c r="G19" s="120"/>
      <c r="H19" s="145"/>
      <c r="I19" s="132"/>
    </row>
    <row r="20" spans="1:11">
      <c r="A20" s="122" t="s">
        <v>63</v>
      </c>
      <c r="B20" s="123"/>
      <c r="C20" s="123"/>
      <c r="D20" s="123"/>
      <c r="E20" s="123"/>
      <c r="F20" s="123"/>
      <c r="G20" s="123"/>
      <c r="H20" s="146"/>
      <c r="I20" s="141"/>
    </row>
    <row r="21" spans="1:11">
      <c r="A21" s="125" t="s">
        <v>80</v>
      </c>
      <c r="B21" s="126"/>
      <c r="C21" s="127"/>
      <c r="D21" s="127"/>
      <c r="E21" s="127"/>
      <c r="F21" s="127"/>
      <c r="G21" s="127"/>
      <c r="H21" s="147" t="s">
        <v>65</v>
      </c>
      <c r="I21" s="137"/>
    </row>
    <row r="22" spans="1:11" ht="15">
      <c r="A22" s="129" t="s">
        <v>66</v>
      </c>
      <c r="B22" s="148" t="s">
        <v>81</v>
      </c>
      <c r="C22" s="131"/>
      <c r="D22" s="130" t="s">
        <v>82</v>
      </c>
      <c r="E22" s="130"/>
      <c r="F22" s="130" t="s">
        <v>69</v>
      </c>
      <c r="G22" s="149"/>
      <c r="H22" s="130" t="s">
        <v>71</v>
      </c>
      <c r="I22" s="132"/>
    </row>
    <row r="23" spans="1:11" ht="15">
      <c r="A23" s="133"/>
      <c r="B23" s="150">
        <v>43830</v>
      </c>
      <c r="C23" s="135"/>
      <c r="D23" s="134" t="s">
        <v>83</v>
      </c>
      <c r="E23" s="136"/>
      <c r="F23" s="136" t="s">
        <v>84</v>
      </c>
      <c r="G23" s="151"/>
      <c r="H23" s="134">
        <v>44135</v>
      </c>
      <c r="I23" s="137"/>
    </row>
    <row r="24" spans="1:11">
      <c r="A24" s="131" t="s">
        <v>32</v>
      </c>
      <c r="B24" s="140">
        <v>42629.68</v>
      </c>
      <c r="C24" s="140"/>
      <c r="D24" s="140">
        <f>1501.12+187.64+187.64</f>
        <v>1876.3999999999996</v>
      </c>
      <c r="E24" s="140"/>
      <c r="F24" s="140">
        <v>0</v>
      </c>
      <c r="G24" s="152"/>
      <c r="H24" s="140">
        <f>+B24+D24+F24</f>
        <v>44506.080000000002</v>
      </c>
      <c r="I24" s="132"/>
      <c r="K24" t="s">
        <v>68</v>
      </c>
    </row>
    <row r="25" spans="1:11">
      <c r="A25" s="138" t="s">
        <v>85</v>
      </c>
      <c r="B25" s="140">
        <v>70139.87</v>
      </c>
      <c r="C25" s="140"/>
      <c r="D25" s="140">
        <f>5281.92+660.24+564.54</f>
        <v>6506.7</v>
      </c>
      <c r="E25" s="140"/>
      <c r="F25" s="140"/>
      <c r="G25" s="152"/>
      <c r="H25" s="140">
        <f>+B25+D25-F25</f>
        <v>76646.569999999992</v>
      </c>
      <c r="I25" s="141"/>
      <c r="K25" t="s">
        <v>68</v>
      </c>
    </row>
    <row r="26" spans="1:11">
      <c r="A26" s="138" t="s">
        <v>76</v>
      </c>
      <c r="B26" s="140">
        <v>0</v>
      </c>
      <c r="C26" s="140"/>
      <c r="D26" s="140">
        <v>0</v>
      </c>
      <c r="E26" s="140"/>
      <c r="F26" s="140"/>
      <c r="G26" s="152"/>
      <c r="H26" s="140">
        <f>+B26+D26-F26</f>
        <v>0</v>
      </c>
      <c r="I26" s="141"/>
    </row>
    <row r="27" spans="1:11">
      <c r="A27" s="138" t="s">
        <v>77</v>
      </c>
      <c r="B27" s="140">
        <v>105684.24</v>
      </c>
      <c r="C27" s="140"/>
      <c r="D27" s="140">
        <f>4506+535.58+535.08</f>
        <v>5576.66</v>
      </c>
      <c r="E27" s="140"/>
      <c r="F27" s="140" t="s">
        <v>68</v>
      </c>
      <c r="G27" s="152"/>
      <c r="H27" s="140">
        <f>+B27+D27</f>
        <v>111260.90000000001</v>
      </c>
      <c r="I27" s="141"/>
      <c r="K27" t="s">
        <v>68</v>
      </c>
    </row>
    <row r="28" spans="1:11">
      <c r="A28" s="138" t="s">
        <v>78</v>
      </c>
      <c r="B28" s="140">
        <v>3197.25</v>
      </c>
      <c r="C28" s="140"/>
      <c r="D28" s="140">
        <v>0</v>
      </c>
      <c r="E28" s="140"/>
      <c r="F28" s="140" t="s">
        <v>68</v>
      </c>
      <c r="G28" s="152"/>
      <c r="H28" s="140">
        <f>+B28+D28</f>
        <v>3197.25</v>
      </c>
      <c r="I28" s="141"/>
      <c r="K28" t="s">
        <v>68</v>
      </c>
    </row>
    <row r="29" spans="1:11">
      <c r="A29" s="138" t="s">
        <v>40</v>
      </c>
      <c r="B29" s="140">
        <v>534.76</v>
      </c>
      <c r="C29" s="140"/>
      <c r="D29" s="140">
        <v>0</v>
      </c>
      <c r="E29" s="140"/>
      <c r="F29" s="140" t="s">
        <v>68</v>
      </c>
      <c r="G29" s="152"/>
      <c r="H29" s="140">
        <f>+B29+D29</f>
        <v>534.76</v>
      </c>
      <c r="I29" s="141"/>
      <c r="K29" t="s">
        <v>68</v>
      </c>
    </row>
    <row r="30" spans="1:11">
      <c r="A30" s="153" t="s">
        <v>86</v>
      </c>
      <c r="B30" s="154">
        <f>SUM(B24:B29)</f>
        <v>222185.8</v>
      </c>
      <c r="C30" s="153"/>
      <c r="D30" s="154">
        <f>SUM(D24:D29)</f>
        <v>13959.759999999998</v>
      </c>
      <c r="E30" s="153"/>
      <c r="F30" s="154">
        <f>SUM(F24:F29)</f>
        <v>0</v>
      </c>
      <c r="G30" s="155"/>
      <c r="H30" s="154">
        <f>SUM(H24:H29)</f>
        <v>236145.56</v>
      </c>
      <c r="I30" s="137"/>
    </row>
    <row r="31" spans="1:11">
      <c r="A31" s="123"/>
      <c r="B31" s="142"/>
      <c r="C31" s="123"/>
      <c r="D31" s="142"/>
      <c r="E31" s="123"/>
      <c r="F31" s="142"/>
      <c r="G31" s="123"/>
      <c r="H31" s="142">
        <f>+B30+D30+F30</f>
        <v>236145.56</v>
      </c>
    </row>
    <row r="32" spans="1:11">
      <c r="A32" s="123"/>
      <c r="B32" s="142"/>
      <c r="C32" s="123"/>
      <c r="D32" s="123"/>
      <c r="E32" s="123"/>
      <c r="F32" s="123"/>
      <c r="G32" s="123"/>
      <c r="H32" s="142"/>
      <c r="I32" s="142"/>
      <c r="J32" s="142"/>
    </row>
    <row r="33" spans="1:10">
      <c r="A33" s="119" t="s">
        <v>62</v>
      </c>
      <c r="B33" s="120"/>
      <c r="C33" s="120"/>
      <c r="D33" s="120"/>
      <c r="E33" s="120"/>
      <c r="F33" s="145"/>
      <c r="G33" s="123"/>
      <c r="H33" s="123"/>
      <c r="I33" s="123"/>
      <c r="J33" s="123"/>
    </row>
    <row r="34" spans="1:10">
      <c r="A34" s="122" t="s">
        <v>63</v>
      </c>
      <c r="B34" s="123"/>
      <c r="C34" s="123"/>
      <c r="D34" s="123"/>
      <c r="E34" s="123"/>
      <c r="F34" s="146"/>
      <c r="G34" s="123"/>
      <c r="H34" s="123"/>
      <c r="I34" s="123"/>
      <c r="J34" s="142"/>
    </row>
    <row r="35" spans="1:10">
      <c r="A35" s="156" t="s">
        <v>87</v>
      </c>
      <c r="B35" s="127"/>
      <c r="C35" s="127"/>
      <c r="D35" s="127"/>
      <c r="E35" s="127"/>
      <c r="F35" s="157"/>
      <c r="G35" s="123"/>
      <c r="H35" s="123"/>
      <c r="I35" s="123"/>
      <c r="J35" s="142"/>
    </row>
    <row r="36" spans="1:10">
      <c r="A36" s="158" t="s">
        <v>66</v>
      </c>
      <c r="B36" s="159" t="s">
        <v>67</v>
      </c>
      <c r="C36" s="160"/>
      <c r="D36" s="159" t="s">
        <v>88</v>
      </c>
      <c r="E36" s="159"/>
      <c r="F36" s="159" t="s">
        <v>89</v>
      </c>
      <c r="G36" s="161"/>
    </row>
    <row r="37" spans="1:10">
      <c r="A37" s="133"/>
      <c r="B37" s="134">
        <v>44135</v>
      </c>
      <c r="C37" s="135"/>
      <c r="D37" s="134">
        <v>44135</v>
      </c>
      <c r="E37" s="136"/>
      <c r="F37" s="134">
        <v>44135</v>
      </c>
      <c r="G37" s="161"/>
      <c r="H37" s="162"/>
    </row>
    <row r="38" spans="1:10">
      <c r="A38" s="131" t="s">
        <v>32</v>
      </c>
      <c r="B38" s="140">
        <f t="shared" ref="B38:B43" si="0">+J6</f>
        <v>51143.62</v>
      </c>
      <c r="C38" s="131"/>
      <c r="D38" s="140">
        <f>+H24</f>
        <v>44506.080000000002</v>
      </c>
      <c r="E38" s="130"/>
      <c r="F38" s="163">
        <f t="shared" ref="F38:F43" si="1">+B38-D38</f>
        <v>6637.5400000000009</v>
      </c>
      <c r="G38" s="161"/>
      <c r="H38" s="142"/>
    </row>
    <row r="39" spans="1:10">
      <c r="A39" s="138" t="s">
        <v>85</v>
      </c>
      <c r="B39" s="140">
        <f t="shared" si="0"/>
        <v>84241.19</v>
      </c>
      <c r="C39" s="131"/>
      <c r="D39" s="140">
        <f>+H25</f>
        <v>76646.569999999992</v>
      </c>
      <c r="E39" s="130"/>
      <c r="F39" s="163">
        <f t="shared" si="1"/>
        <v>7594.6200000000099</v>
      </c>
      <c r="G39" s="161"/>
      <c r="H39" s="142" t="s">
        <v>68</v>
      </c>
      <c r="I39" t="s">
        <v>68</v>
      </c>
      <c r="J39" s="164" t="s">
        <v>68</v>
      </c>
    </row>
    <row r="40" spans="1:10">
      <c r="A40" s="138" t="s">
        <v>76</v>
      </c>
      <c r="B40" s="140">
        <f t="shared" si="0"/>
        <v>36913.800000000003</v>
      </c>
      <c r="C40" s="131"/>
      <c r="D40" s="140">
        <v>0</v>
      </c>
      <c r="E40" s="130"/>
      <c r="F40" s="163">
        <f t="shared" si="1"/>
        <v>36913.800000000003</v>
      </c>
      <c r="G40" s="161"/>
      <c r="H40" s="142"/>
      <c r="J40" s="164"/>
    </row>
    <row r="41" spans="1:10">
      <c r="A41" s="138" t="s">
        <v>77</v>
      </c>
      <c r="B41" s="140">
        <f t="shared" si="0"/>
        <v>123623.22</v>
      </c>
      <c r="C41" s="131"/>
      <c r="D41" s="140">
        <f>+H27</f>
        <v>111260.90000000001</v>
      </c>
      <c r="E41" s="130"/>
      <c r="F41" s="163">
        <f t="shared" si="1"/>
        <v>12362.319999999992</v>
      </c>
      <c r="G41" s="161"/>
      <c r="H41" s="142"/>
    </row>
    <row r="42" spans="1:10">
      <c r="A42" s="138" t="s">
        <v>78</v>
      </c>
      <c r="B42" s="140">
        <f t="shared" si="0"/>
        <v>3197.25</v>
      </c>
      <c r="C42" s="140"/>
      <c r="D42" s="140">
        <f>+H28</f>
        <v>3197.25</v>
      </c>
      <c r="E42" s="140"/>
      <c r="F42" s="163">
        <f t="shared" si="1"/>
        <v>0</v>
      </c>
      <c r="G42" s="142"/>
      <c r="H42" s="142" t="s">
        <v>68</v>
      </c>
    </row>
    <row r="43" spans="1:10">
      <c r="A43" s="138" t="s">
        <v>40</v>
      </c>
      <c r="B43" s="140">
        <f t="shared" si="0"/>
        <v>534.76</v>
      </c>
      <c r="C43" s="140"/>
      <c r="D43" s="140">
        <f>+H29</f>
        <v>534.76</v>
      </c>
      <c r="E43" s="140"/>
      <c r="F43" s="163">
        <f t="shared" si="1"/>
        <v>0</v>
      </c>
      <c r="G43" s="142"/>
      <c r="H43" s="142" t="s">
        <v>68</v>
      </c>
    </row>
    <row r="44" spans="1:10">
      <c r="A44" s="153" t="s">
        <v>86</v>
      </c>
      <c r="B44" s="154">
        <f>SUM(B38:B43)</f>
        <v>299653.83999999997</v>
      </c>
      <c r="C44" s="153"/>
      <c r="D44" s="154">
        <f>SUM(D38:D43)</f>
        <v>236145.56</v>
      </c>
      <c r="E44" s="153"/>
      <c r="F44" s="154">
        <f>SUM(F38:F43)</f>
        <v>63508.280000000006</v>
      </c>
      <c r="G44" s="123"/>
      <c r="H44" s="142"/>
    </row>
    <row r="45" spans="1:10">
      <c r="A45" s="123"/>
      <c r="B45" s="142"/>
      <c r="C45" s="123"/>
      <c r="D45" s="142"/>
      <c r="E45" s="123"/>
      <c r="F45" s="142">
        <f>+B44-D44</f>
        <v>63508.27999999997</v>
      </c>
      <c r="G45" s="123"/>
      <c r="H45" s="142"/>
    </row>
  </sheetData>
  <mergeCells count="3">
    <mergeCell ref="A4:A5"/>
    <mergeCell ref="A22:A2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Cedula_Resumen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Carlos Almeida</cp:lastModifiedBy>
  <cp:revision>9</cp:revision>
  <dcterms:created xsi:type="dcterms:W3CDTF">2020-10-19T12:23:50Z</dcterms:created>
  <dcterms:modified xsi:type="dcterms:W3CDTF">2021-01-20T15:50:12Z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