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tabRatio="1000"/>
  </bookViews>
  <sheets>
    <sheet name="Resumen2019" sheetId="21" r:id="rId1"/>
    <sheet name="Vehiculos" sheetId="29" r:id="rId2"/>
    <sheet name="Eq.Computac" sheetId="30" r:id="rId3"/>
    <sheet name="Muebles " sheetId="31" r:id="rId4"/>
  </sheets>
  <definedNames>
    <definedName name="_xlnm.Print_Area" localSheetId="2">Eq.Computac!$A$1:$R$63</definedName>
    <definedName name="_xlnm.Print_Area" localSheetId="3">'Muebles '!$A$1:$E$63</definedName>
    <definedName name="_xlnm.Print_Area" localSheetId="0">Resumen2019!#REF!</definedName>
    <definedName name="_xlnm.Print_Area" localSheetId="1">Vehiculos!$A$1:$G$10</definedName>
    <definedName name="_xlnm.Print_Titles" localSheetId="2">Eq.Computac!$1:$3</definedName>
    <definedName name="_xlnm.Print_Titles" localSheetId="3">'Muebles '!$1:$3</definedName>
  </definedNames>
  <calcPr calcId="144525"/>
</workbook>
</file>

<file path=xl/calcChain.xml><?xml version="1.0" encoding="utf-8"?>
<calcChain xmlns="http://schemas.openxmlformats.org/spreadsheetml/2006/main">
  <c r="E62" i="31" l="1"/>
  <c r="E61" i="31"/>
  <c r="E60" i="31"/>
  <c r="E63" i="31" s="1"/>
  <c r="C63" i="31"/>
  <c r="D63" i="31"/>
  <c r="D5" i="31" l="1"/>
  <c r="D57" i="31" s="1"/>
  <c r="C5" i="31"/>
  <c r="C57" i="31" s="1"/>
  <c r="E56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0" i="31"/>
  <c r="E38" i="31"/>
  <c r="E37" i="31"/>
  <c r="E36" i="31"/>
  <c r="E35" i="31"/>
  <c r="E34" i="31"/>
  <c r="E33" i="31"/>
  <c r="E32" i="31"/>
  <c r="E31" i="31"/>
  <c r="E30" i="31"/>
  <c r="E29" i="31"/>
  <c r="E27" i="31"/>
  <c r="E26" i="31"/>
  <c r="E25" i="31"/>
  <c r="E24" i="31"/>
  <c r="E22" i="31"/>
  <c r="E21" i="31"/>
  <c r="E20" i="31"/>
  <c r="E19" i="31"/>
  <c r="E18" i="31"/>
  <c r="E17" i="31"/>
  <c r="E16" i="31"/>
  <c r="E14" i="31"/>
  <c r="E13" i="31"/>
  <c r="E12" i="31"/>
  <c r="E11" i="31"/>
  <c r="E10" i="31"/>
  <c r="E9" i="31"/>
  <c r="E8" i="31"/>
  <c r="E7" i="31"/>
  <c r="E6" i="31"/>
  <c r="R62" i="30"/>
  <c r="R61" i="30"/>
  <c r="R59" i="30"/>
  <c r="R58" i="30"/>
  <c r="R57" i="30"/>
  <c r="R56" i="30"/>
  <c r="R55" i="30"/>
  <c r="R53" i="30"/>
  <c r="R51" i="30"/>
  <c r="R50" i="30"/>
  <c r="R49" i="30"/>
  <c r="R47" i="30"/>
  <c r="P47" i="30"/>
  <c r="Q45" i="30"/>
  <c r="R45" i="30" s="1"/>
  <c r="M45" i="30"/>
  <c r="N45" i="30" s="1"/>
  <c r="P45" i="30" s="1"/>
  <c r="Q44" i="30"/>
  <c r="R44" i="30" s="1"/>
  <c r="M44" i="30"/>
  <c r="N44" i="30" s="1"/>
  <c r="P44" i="30" s="1"/>
  <c r="Q43" i="30"/>
  <c r="R43" i="30" s="1"/>
  <c r="M43" i="30"/>
  <c r="N43" i="30" s="1"/>
  <c r="P43" i="30" s="1"/>
  <c r="Q42" i="30"/>
  <c r="R42" i="30" s="1"/>
  <c r="M42" i="30"/>
  <c r="N42" i="30" s="1"/>
  <c r="P42" i="30" s="1"/>
  <c r="R40" i="30"/>
  <c r="M40" i="30"/>
  <c r="N40" i="30" s="1"/>
  <c r="P40" i="30" s="1"/>
  <c r="R39" i="30"/>
  <c r="M39" i="30"/>
  <c r="N39" i="30" s="1"/>
  <c r="P39" i="30" s="1"/>
  <c r="R38" i="30"/>
  <c r="M38" i="30"/>
  <c r="N38" i="30" s="1"/>
  <c r="P38" i="30" s="1"/>
  <c r="R37" i="30"/>
  <c r="K37" i="30"/>
  <c r="M35" i="30"/>
  <c r="N35" i="30" s="1"/>
  <c r="P35" i="30" s="1"/>
  <c r="M34" i="30"/>
  <c r="N34" i="30" s="1"/>
  <c r="P34" i="30" s="1"/>
  <c r="M33" i="30"/>
  <c r="Q33" i="30" s="1"/>
  <c r="R33" i="30" s="1"/>
  <c r="M32" i="30"/>
  <c r="N32" i="30" s="1"/>
  <c r="P32" i="30" s="1"/>
  <c r="Q30" i="30"/>
  <c r="R30" i="30" s="1"/>
  <c r="M30" i="30"/>
  <c r="N30" i="30" s="1"/>
  <c r="P30" i="30" s="1"/>
  <c r="Q29" i="30"/>
  <c r="R29" i="30" s="1"/>
  <c r="M29" i="30"/>
  <c r="N29" i="30" s="1"/>
  <c r="P29" i="30" s="1"/>
  <c r="Q28" i="30"/>
  <c r="R28" i="30" s="1"/>
  <c r="M28" i="30"/>
  <c r="N28" i="30" s="1"/>
  <c r="P28" i="30" s="1"/>
  <c r="Q27" i="30"/>
  <c r="R27" i="30" s="1"/>
  <c r="M27" i="30"/>
  <c r="N27" i="30" s="1"/>
  <c r="P27" i="30" s="1"/>
  <c r="Q26" i="30"/>
  <c r="R26" i="30" s="1"/>
  <c r="M26" i="30"/>
  <c r="N26" i="30" s="1"/>
  <c r="P26" i="30" s="1"/>
  <c r="Q25" i="30"/>
  <c r="R25" i="30" s="1"/>
  <c r="M25" i="30"/>
  <c r="N25" i="30" s="1"/>
  <c r="P25" i="30" s="1"/>
  <c r="Q24" i="30"/>
  <c r="R24" i="30" s="1"/>
  <c r="M24" i="30"/>
  <c r="N24" i="30" s="1"/>
  <c r="P24" i="30" s="1"/>
  <c r="Q23" i="30"/>
  <c r="R23" i="30" s="1"/>
  <c r="M23" i="30"/>
  <c r="N23" i="30" s="1"/>
  <c r="P23" i="30" s="1"/>
  <c r="Q22" i="30"/>
  <c r="R22" i="30" s="1"/>
  <c r="M22" i="30"/>
  <c r="N22" i="30" s="1"/>
  <c r="P22" i="30" s="1"/>
  <c r="Q20" i="30"/>
  <c r="R20" i="30" s="1"/>
  <c r="M20" i="30"/>
  <c r="N20" i="30" s="1"/>
  <c r="P20" i="30" s="1"/>
  <c r="Q18" i="30"/>
  <c r="R18" i="30" s="1"/>
  <c r="M18" i="30"/>
  <c r="N18" i="30" s="1"/>
  <c r="P18" i="30" s="1"/>
  <c r="Q16" i="30"/>
  <c r="R16" i="30" s="1"/>
  <c r="M16" i="30"/>
  <c r="N16" i="30" s="1"/>
  <c r="P16" i="30" s="1"/>
  <c r="Q15" i="30"/>
  <c r="R15" i="30" s="1"/>
  <c r="M15" i="30"/>
  <c r="N15" i="30" s="1"/>
  <c r="P15" i="30" s="1"/>
  <c r="Q13" i="30"/>
  <c r="R13" i="30" s="1"/>
  <c r="M13" i="30"/>
  <c r="N13" i="30" s="1"/>
  <c r="P13" i="30" s="1"/>
  <c r="Q11" i="30"/>
  <c r="R11" i="30" s="1"/>
  <c r="M11" i="30"/>
  <c r="N11" i="30" s="1"/>
  <c r="P11" i="30" s="1"/>
  <c r="Q10" i="30"/>
  <c r="R10" i="30" s="1"/>
  <c r="M10" i="30"/>
  <c r="N10" i="30" s="1"/>
  <c r="P10" i="30" s="1"/>
  <c r="Q9" i="30"/>
  <c r="R9" i="30" s="1"/>
  <c r="M9" i="30"/>
  <c r="N9" i="30" s="1"/>
  <c r="P9" i="30" s="1"/>
  <c r="Q8" i="30"/>
  <c r="R8" i="30" s="1"/>
  <c r="G8" i="30"/>
  <c r="D8" i="30"/>
  <c r="Q7" i="30"/>
  <c r="R7" i="30" s="1"/>
  <c r="M7" i="30"/>
  <c r="N7" i="30" s="1"/>
  <c r="P7" i="30" s="1"/>
  <c r="Q6" i="30"/>
  <c r="R6" i="30" s="1"/>
  <c r="M6" i="30"/>
  <c r="N6" i="30" s="1"/>
  <c r="P6" i="30" s="1"/>
  <c r="M5" i="30"/>
  <c r="C5" i="30"/>
  <c r="C63" i="30" s="1"/>
  <c r="F8" i="29"/>
  <c r="G8" i="29" s="1"/>
  <c r="F9" i="29"/>
  <c r="F7" i="29"/>
  <c r="E10" i="29"/>
  <c r="G7" i="29"/>
  <c r="F6" i="29"/>
  <c r="G6" i="29" s="1"/>
  <c r="E5" i="31" l="1"/>
  <c r="E57" i="31" s="1"/>
  <c r="Q32" i="30"/>
  <c r="R32" i="30" s="1"/>
  <c r="Q35" i="30"/>
  <c r="R35" i="30" s="1"/>
  <c r="Q34" i="30"/>
  <c r="R34" i="30" s="1"/>
  <c r="M37" i="30"/>
  <c r="N37" i="30" s="1"/>
  <c r="P37" i="30" s="1"/>
  <c r="N5" i="30"/>
  <c r="P5" i="30" s="1"/>
  <c r="Q5" i="30"/>
  <c r="M8" i="30"/>
  <c r="N8" i="30" s="1"/>
  <c r="P8" i="30" s="1"/>
  <c r="N33" i="30"/>
  <c r="P33" i="30" s="1"/>
  <c r="F10" i="29"/>
  <c r="G9" i="29"/>
  <c r="D7" i="21"/>
  <c r="D11" i="21" s="1"/>
  <c r="D15" i="21" s="1"/>
  <c r="D39" i="21"/>
  <c r="F28" i="21"/>
  <c r="D28" i="21"/>
  <c r="B28" i="21"/>
  <c r="H27" i="21"/>
  <c r="D40" i="21" s="1"/>
  <c r="H26" i="21"/>
  <c r="H25" i="21"/>
  <c r="D38" i="21" s="1"/>
  <c r="H24" i="21"/>
  <c r="D37" i="21" s="1"/>
  <c r="H23" i="21"/>
  <c r="D36" i="21" s="1"/>
  <c r="H15" i="21"/>
  <c r="J13" i="21"/>
  <c r="J12" i="21"/>
  <c r="F11" i="21"/>
  <c r="F15" i="21" s="1"/>
  <c r="B11" i="21"/>
  <c r="B15" i="21" s="1"/>
  <c r="J10" i="21"/>
  <c r="B40" i="21" s="1"/>
  <c r="F40" i="21" s="1"/>
  <c r="J9" i="21"/>
  <c r="B39" i="21" s="1"/>
  <c r="F39" i="21" s="1"/>
  <c r="J8" i="21"/>
  <c r="B38" i="21" s="1"/>
  <c r="J7" i="21"/>
  <c r="B37" i="21" s="1"/>
  <c r="J6" i="21"/>
  <c r="B36" i="21" s="1"/>
  <c r="D41" i="21" l="1"/>
  <c r="Q63" i="30"/>
  <c r="R5" i="30"/>
  <c r="R63" i="30" s="1"/>
  <c r="G10" i="29"/>
  <c r="H29" i="21"/>
  <c r="F37" i="21"/>
  <c r="J16" i="21"/>
  <c r="F36" i="21"/>
  <c r="B41" i="21"/>
  <c r="F42" i="21" s="1"/>
  <c r="F38" i="21"/>
  <c r="J11" i="21"/>
  <c r="J15" i="21" s="1"/>
  <c r="H28" i="21"/>
  <c r="F41" i="21" l="1"/>
</calcChain>
</file>

<file path=xl/sharedStrings.xml><?xml version="1.0" encoding="utf-8"?>
<sst xmlns="http://schemas.openxmlformats.org/spreadsheetml/2006/main" count="246" uniqueCount="154">
  <si>
    <t>ESCRITORIOS SILLAS SILLON</t>
  </si>
  <si>
    <t>SILLAS MODELO IMPORTADO</t>
  </si>
  <si>
    <t>2 SILLONES CONTORNO</t>
  </si>
  <si>
    <t>ENFRIADOR DE VENTANA</t>
  </si>
  <si>
    <t>AIRE ACONDICIONADO 24000</t>
  </si>
  <si>
    <t>SPLIT INVERTER 24000</t>
  </si>
  <si>
    <t>SILLON EUFORIA</t>
  </si>
  <si>
    <t>DIVISION DE AMBIENTE MIXTO</t>
  </si>
  <si>
    <t xml:space="preserve">MESAS </t>
  </si>
  <si>
    <t>MUEBLE UNA SOLA SUPERFICIE</t>
  </si>
  <si>
    <t>IMPRESORA HP</t>
  </si>
  <si>
    <t>COMPUTADOR HP COMPACK</t>
  </si>
  <si>
    <t>APPLE MACBOOK</t>
  </si>
  <si>
    <t>IMPRESORA EPSON FX</t>
  </si>
  <si>
    <t>IMPRESORA EPSON L200</t>
  </si>
  <si>
    <t>IMAC 21 LED</t>
  </si>
  <si>
    <t>IMAC 21.5 LED</t>
  </si>
  <si>
    <t>COMPUTADOR PARA SUPERVISION INTEL I3</t>
  </si>
  <si>
    <t>COMPRA DE IPAD 32G</t>
  </si>
  <si>
    <t>COMPRA DE IPAD 32G *2 UNIDADES</t>
  </si>
  <si>
    <t>MACBOOK PRO</t>
  </si>
  <si>
    <t>MUEBLES Y ENSERES</t>
  </si>
  <si>
    <t>CAMARA CANON</t>
  </si>
  <si>
    <t>ARMARIO METALICO 3 REPISAS</t>
  </si>
  <si>
    <t>PLANCHA VAPOR OFICINA</t>
  </si>
  <si>
    <t xml:space="preserve">PERFORADORA ENCUADERNACION </t>
  </si>
  <si>
    <t>CAMARA DIGITAL BENQ</t>
  </si>
  <si>
    <t>CAMARA DIGITAL 32M</t>
  </si>
  <si>
    <t>COMPRA ESCRITORIO SILLAS</t>
  </si>
  <si>
    <t>ESCRITORIO Y MUEBLES PARA OFICINA</t>
  </si>
  <si>
    <t xml:space="preserve"> </t>
  </si>
  <si>
    <t>VISACOM S.A.</t>
  </si>
  <si>
    <t>Costo.Adq.</t>
  </si>
  <si>
    <t>Costo adq.</t>
  </si>
  <si>
    <t>DEP.2015</t>
  </si>
  <si>
    <t>saldo año 2.006</t>
  </si>
  <si>
    <t>DEP.2006</t>
  </si>
  <si>
    <t>DEP.2007</t>
  </si>
  <si>
    <t>DEP.2008</t>
  </si>
  <si>
    <t>DEP.2009</t>
  </si>
  <si>
    <t>DEP.2010</t>
  </si>
  <si>
    <t>DEP.2011</t>
  </si>
  <si>
    <t>DEP.2012</t>
  </si>
  <si>
    <t>DEP.2013</t>
  </si>
  <si>
    <t>DEP.2014</t>
  </si>
  <si>
    <t>ARTURITO METALICO</t>
  </si>
  <si>
    <t>SILLONES Y SILLAS GCIA</t>
  </si>
  <si>
    <t>ESCRITORIOS Y COUNTER</t>
  </si>
  <si>
    <t>SILLAS DE VISITA</t>
  </si>
  <si>
    <t>SILLA EJECUTIVA</t>
  </si>
  <si>
    <t>ASPIRADORA 400 W</t>
  </si>
  <si>
    <t>EQUIPO AIRE ACOND.24.000 BTU</t>
  </si>
  <si>
    <t>SILLONES Y SOFA</t>
  </si>
  <si>
    <t>ESCRITORIOS PREMIUM</t>
  </si>
  <si>
    <t>saldo año 2.005</t>
  </si>
  <si>
    <t>neto al 31 dic 2014</t>
  </si>
  <si>
    <t>neto al 31 dic 2015</t>
  </si>
  <si>
    <t>IMPRESORA HP LASER JET</t>
  </si>
  <si>
    <t>LAPTOP GERENCIA</t>
  </si>
  <si>
    <t>COMPUTADORAS PARA SUPERVISORES</t>
  </si>
  <si>
    <t>Saldo inicial</t>
  </si>
  <si>
    <t>APPLE IMAC CORE DUO 2GHZ</t>
  </si>
  <si>
    <t>COMPUTADOR PENTIUM 4</t>
  </si>
  <si>
    <t>LICENCIA DOBRA</t>
  </si>
  <si>
    <t>APPLE MAC BOOK PRO</t>
  </si>
  <si>
    <t>MEMORIA 128 MB PARA IMPRESORA HP</t>
  </si>
  <si>
    <t>CAMARA WEB NIKON Y ACC.</t>
  </si>
  <si>
    <t>TOTAL DEP.ACUM 31 DIC 2014</t>
  </si>
  <si>
    <t>OTROS ACTIVOS</t>
  </si>
  <si>
    <t>EQ.AIRE ACONDICIONADO</t>
  </si>
  <si>
    <t>Valor en libros</t>
  </si>
  <si>
    <t>Neto en libros</t>
  </si>
  <si>
    <t>PORTATIL HP PAVILION CORE 3</t>
  </si>
  <si>
    <t>PORTATIL HP PROBOOK I3</t>
  </si>
  <si>
    <t>APPLE IMAC 27´ 8G.</t>
  </si>
  <si>
    <t>MACBOOK 15.4" MPTV2E/A 2.9 GHZ</t>
  </si>
  <si>
    <t>A   C   T   I   V   O   S - C O S T O   DE  A D Q U I S I C I O N</t>
  </si>
  <si>
    <t>US$</t>
  </si>
  <si>
    <t>CONCEPTO</t>
  </si>
  <si>
    <t>COSTO ADQ.</t>
  </si>
  <si>
    <t>RETIRO, BAJAS</t>
  </si>
  <si>
    <t>GASTO depr.</t>
  </si>
  <si>
    <t>SALDO AL</t>
  </si>
  <si>
    <t>ADQUISICION</t>
  </si>
  <si>
    <t>VENTAS</t>
  </si>
  <si>
    <t>EQUIPOS DE COMPUTACIÓN</t>
  </si>
  <si>
    <t>VEHÍCULOS</t>
  </si>
  <si>
    <t xml:space="preserve">INSTALACIONES </t>
  </si>
  <si>
    <t>DEP. ACUMULADA</t>
  </si>
  <si>
    <t>D   E   P   R   E   C   I   A   C   I   O   N         A  C  U  M  U  L  A  D  A</t>
  </si>
  <si>
    <t>SALDO DEP.ACU</t>
  </si>
  <si>
    <t>DEPRECIAC.</t>
  </si>
  <si>
    <t>TOTAL DEPRECIACION ACUM.A.FIJOS</t>
  </si>
  <si>
    <t>N E T O   EN  L I B R O S</t>
  </si>
  <si>
    <t>DEPREC.ACUM</t>
  </si>
  <si>
    <t>NETO</t>
  </si>
  <si>
    <t>GAFAS "OCULOS" CON ACCESORIOS</t>
  </si>
  <si>
    <t>1 PROCESADOR INTEL CORE 17-7700 3.5 GHZ</t>
  </si>
  <si>
    <t>2 PROCESADOR INTEL CORE 17-7700 3.5 GHZ</t>
  </si>
  <si>
    <t>EQUIPOS DE COMPUTACIÓN Y SOFTWARE</t>
  </si>
  <si>
    <t>Desarrollo modulo"PROYECTO" en Contifico</t>
  </si>
  <si>
    <t>AÑO 2019</t>
  </si>
  <si>
    <t>VENTAS/2019</t>
  </si>
  <si>
    <t>APPLE IMAC 21.5" A2116 RETINA 4K MEM 8G.</t>
  </si>
  <si>
    <t>ACTIVOS FIJOS AL 31 DE DICIEMBRE 2019</t>
  </si>
  <si>
    <t>ENE A DIC/19</t>
  </si>
  <si>
    <t>Placa</t>
  </si>
  <si>
    <t>Descripcion</t>
  </si>
  <si>
    <t xml:space="preserve"> AL 31 diciembre del 2019</t>
  </si>
  <si>
    <t>fecha</t>
  </si>
  <si>
    <t>Deprec.Acum</t>
  </si>
  <si>
    <t>APPLE IMAC 21.5" A2116 RETINA 4K MEM 1TB</t>
  </si>
  <si>
    <t>dep Acum 31 dic 2019</t>
  </si>
  <si>
    <t xml:space="preserve">MUEBLES Y ENSERES </t>
  </si>
  <si>
    <t>AL 31 DE DICIEMBRE DEL 2019</t>
  </si>
  <si>
    <t xml:space="preserve">EQUIPOS DE COMPUTACION </t>
  </si>
  <si>
    <t>GSK6612</t>
  </si>
  <si>
    <t>GSP7419</t>
  </si>
  <si>
    <t>GSH1169</t>
  </si>
  <si>
    <t>GSN9327</t>
  </si>
  <si>
    <t>FURGONETA VAN N300 1.2 5P N300 MAX CARGO</t>
  </si>
  <si>
    <t>Motor</t>
  </si>
  <si>
    <t>LAQUE80720757</t>
  </si>
  <si>
    <t>NISSAN XTRAIL  XTREME 2.5  4X2</t>
  </si>
  <si>
    <t>QR25544720B</t>
  </si>
  <si>
    <t>NISSAN XTRAIL SENSE  CVT 2.5  4X2</t>
  </si>
  <si>
    <t>QR25415431L</t>
  </si>
  <si>
    <t>FORD ESCAPE  S AC 2.5  TA 4P</t>
  </si>
  <si>
    <t>EUB35500</t>
  </si>
  <si>
    <t xml:space="preserve">VEHICULOS </t>
  </si>
  <si>
    <t>PERCHAS METALICAS</t>
  </si>
  <si>
    <t>SILLONES CANCILLER</t>
  </si>
  <si>
    <t>ARCHIVADOR AEREO</t>
  </si>
  <si>
    <t>TV SAMSUNG SMART  55"</t>
  </si>
  <si>
    <t>ESTANTERIA VENTILADA NEGRA 4 niveles</t>
  </si>
  <si>
    <t>IMPRESORA SAMSUNG TONER M.2885</t>
  </si>
  <si>
    <t>4 SILLONES DE CUERO m.Euforia bajo</t>
  </si>
  <si>
    <t>ESCRITORIOS ANGULARES y VITRINAS</t>
  </si>
  <si>
    <t>ESCRITORIO JUNIOR 1.10X0.60 Y ARCHIVADOR</t>
  </si>
  <si>
    <t>8 AIRES ACONDIC.PANASONIC 12m y 18m BTU</t>
  </si>
  <si>
    <t>TELEFONO MULTIFUNCION Y CONSOLA7735</t>
  </si>
  <si>
    <t>SOFAS PERSONALES MOD.CONCORDE</t>
  </si>
  <si>
    <t>SISTEMA DE SEGURIDAD, SIRENA Y ACCES.</t>
  </si>
  <si>
    <t>SISTEMAS CAMARAS DE SEGURIDAD WIFI 2MP</t>
  </si>
  <si>
    <t>IMPRESORA HP LASERJET ENTERPRISE 500</t>
  </si>
  <si>
    <t>CPU-INTEL CORE I3-3240</t>
  </si>
  <si>
    <t>PORTATIL HP PAVILION G4-2050LA CORE13 14"</t>
  </si>
  <si>
    <t>COMPUTADOR PORTATIL</t>
  </si>
  <si>
    <t>CPU PARA EQ.SUPERVISORES</t>
  </si>
  <si>
    <t>LAPTOP -APPLE</t>
  </si>
  <si>
    <t>SOFTWARE-NAZCA</t>
  </si>
  <si>
    <t>CPU EQ. DISEÑO</t>
  </si>
  <si>
    <t>TELEFONO MULTIFUNCION FXT 7730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</si>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</sst>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_ [$$-300A]\ * #,##0.00_ ;_ [$$-300A]\ * \-#,##0.00_ ;_ [$$-300A]\ * &quot;-&quot;??_ ;_ @_ "/>
  </numFmts>
  <fonts count="2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  <font>
      <b/>
      <sz val="8"/>
      <name val="Arial Unicode MS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Fill="1"/>
    <xf numFmtId="4" fontId="0" fillId="0" borderId="2" xfId="0" applyNumberFormat="1" applyBorder="1"/>
    <xf numFmtId="0" fontId="0" fillId="0" borderId="0" xfId="0" applyBorder="1"/>
    <xf numFmtId="14" fontId="0" fillId="0" borderId="0" xfId="0" applyNumberFormat="1" applyFill="1"/>
    <xf numFmtId="4" fontId="0" fillId="0" borderId="0" xfId="0" applyNumberFormat="1" applyFill="1"/>
    <xf numFmtId="0" fontId="0" fillId="0" borderId="1" xfId="0" applyFill="1" applyBorder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Border="1"/>
    <xf numFmtId="4" fontId="0" fillId="0" borderId="0" xfId="0" applyNumberFormat="1" applyFill="1" applyBorder="1"/>
    <xf numFmtId="1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6" xfId="0" applyBorder="1"/>
    <xf numFmtId="0" fontId="5" fillId="0" borderId="0" xfId="0" applyFont="1" applyFill="1"/>
    <xf numFmtId="4" fontId="0" fillId="0" borderId="1" xfId="0" applyNumberFormat="1" applyFill="1" applyBorder="1"/>
    <xf numFmtId="0" fontId="5" fillId="0" borderId="0" xfId="0" applyFont="1" applyFill="1" applyBorder="1"/>
    <xf numFmtId="0" fontId="1" fillId="0" borderId="0" xfId="0" applyFont="1" applyFill="1" applyAlignment="1">
      <alignment horizontal="center" wrapText="1"/>
    </xf>
    <xf numFmtId="15" fontId="0" fillId="0" borderId="0" xfId="0" applyNumberFormat="1" applyFill="1"/>
    <xf numFmtId="0" fontId="5" fillId="0" borderId="3" xfId="0" applyFont="1" applyFill="1" applyBorder="1"/>
    <xf numFmtId="4" fontId="4" fillId="0" borderId="0" xfId="0" applyNumberFormat="1" applyFont="1" applyFill="1" applyBorder="1" applyAlignment="1" applyProtection="1">
      <alignment horizontal="right" vertical="top"/>
      <protection locked="0"/>
    </xf>
    <xf numFmtId="4" fontId="4" fillId="0" borderId="0" xfId="0" applyNumberFormat="1" applyFont="1" applyFill="1" applyBorder="1"/>
    <xf numFmtId="0" fontId="4" fillId="0" borderId="0" xfId="0" applyFont="1" applyFill="1"/>
    <xf numFmtId="15" fontId="7" fillId="0" borderId="0" xfId="0" applyNumberFormat="1" applyFont="1"/>
    <xf numFmtId="0" fontId="0" fillId="0" borderId="0" xfId="0" applyAlignment="1">
      <alignment horizontal="center"/>
    </xf>
    <xf numFmtId="0" fontId="9" fillId="0" borderId="0" xfId="0" applyFont="1"/>
    <xf numFmtId="0" fontId="4" fillId="0" borderId="0" xfId="0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2" fillId="0" borderId="0" xfId="0" applyFont="1" applyFill="1"/>
    <xf numFmtId="0" fontId="10" fillId="0" borderId="0" xfId="0" applyFont="1" applyFill="1" applyBorder="1"/>
    <xf numFmtId="0" fontId="12" fillId="0" borderId="13" xfId="0" applyFont="1" applyFill="1" applyBorder="1"/>
    <xf numFmtId="0" fontId="5" fillId="0" borderId="6" xfId="0" applyFont="1" applyFill="1" applyBorder="1"/>
    <xf numFmtId="0" fontId="12" fillId="0" borderId="11" xfId="0" applyFont="1" applyFill="1" applyBorder="1"/>
    <xf numFmtId="0" fontId="13" fillId="0" borderId="3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1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4" xfId="0" applyFont="1" applyFill="1" applyBorder="1"/>
    <xf numFmtId="0" fontId="0" fillId="0" borderId="15" xfId="0" applyFill="1" applyBorder="1"/>
    <xf numFmtId="14" fontId="5" fillId="0" borderId="16" xfId="0" applyNumberFormat="1" applyFont="1" applyFill="1" applyBorder="1" applyAlignment="1">
      <alignment horizontal="center"/>
    </xf>
    <xf numFmtId="0" fontId="5" fillId="0" borderId="16" xfId="0" applyFont="1" applyFill="1" applyBorder="1"/>
    <xf numFmtId="0" fontId="5" fillId="0" borderId="16" xfId="0" applyFont="1" applyFill="1" applyBorder="1" applyAlignment="1">
      <alignment horizontal="center"/>
    </xf>
    <xf numFmtId="0" fontId="0" fillId="0" borderId="16" xfId="0" applyFill="1" applyBorder="1"/>
    <xf numFmtId="0" fontId="5" fillId="0" borderId="11" xfId="0" applyFont="1" applyFill="1" applyBorder="1"/>
    <xf numFmtId="4" fontId="5" fillId="0" borderId="15" xfId="0" applyNumberFormat="1" applyFont="1" applyFill="1" applyBorder="1"/>
    <xf numFmtId="4" fontId="5" fillId="0" borderId="14" xfId="0" applyNumberFormat="1" applyFont="1" applyFill="1" applyBorder="1"/>
    <xf numFmtId="0" fontId="0" fillId="0" borderId="14" xfId="0" applyFill="1" applyBorder="1"/>
    <xf numFmtId="4" fontId="5" fillId="0" borderId="0" xfId="0" applyNumberFormat="1" applyFont="1" applyFill="1" applyBorder="1"/>
    <xf numFmtId="4" fontId="5" fillId="0" borderId="16" xfId="0" applyNumberFormat="1" applyFont="1" applyFill="1" applyBorder="1"/>
    <xf numFmtId="4" fontId="5" fillId="0" borderId="1" xfId="0" applyNumberFormat="1" applyFont="1" applyFill="1" applyBorder="1"/>
    <xf numFmtId="4" fontId="5" fillId="0" borderId="0" xfId="0" applyNumberFormat="1" applyFont="1" applyFill="1"/>
    <xf numFmtId="0" fontId="5" fillId="0" borderId="7" xfId="0" applyFont="1" applyFill="1" applyBorder="1"/>
    <xf numFmtId="0" fontId="5" fillId="0" borderId="12" xfId="0" applyFont="1" applyFill="1" applyBorder="1"/>
    <xf numFmtId="0" fontId="5" fillId="0" borderId="9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4" fontId="8" fillId="0" borderId="16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4" fontId="5" fillId="0" borderId="11" xfId="0" applyNumberFormat="1" applyFont="1" applyFill="1" applyBorder="1"/>
    <xf numFmtId="0" fontId="5" fillId="0" borderId="10" xfId="0" applyFont="1" applyFill="1" applyBorder="1"/>
    <xf numFmtId="4" fontId="5" fillId="0" borderId="10" xfId="0" applyNumberFormat="1" applyFont="1" applyFill="1" applyBorder="1"/>
    <xf numFmtId="0" fontId="13" fillId="0" borderId="10" xfId="0" applyFont="1" applyFill="1" applyBorder="1" applyAlignment="1">
      <alignment vertical="center"/>
    </xf>
    <xf numFmtId="0" fontId="5" fillId="0" borderId="9" xfId="0" applyFont="1" applyFill="1" applyBorder="1"/>
    <xf numFmtId="0" fontId="5" fillId="0" borderId="15" xfId="0" applyFont="1" applyFill="1" applyBorder="1" applyAlignment="1">
      <alignment horizontal="center"/>
    </xf>
    <xf numFmtId="0" fontId="5" fillId="0" borderId="15" xfId="0" applyFont="1" applyFill="1" applyBorder="1"/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4" fontId="5" fillId="0" borderId="14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 applyProtection="1">
      <alignment horizontal="right" vertical="top"/>
      <protection locked="0"/>
    </xf>
    <xf numFmtId="14" fontId="11" fillId="0" borderId="0" xfId="0" applyNumberFormat="1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9" xfId="0" applyFill="1" applyBorder="1"/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4" fontId="16" fillId="0" borderId="16" xfId="0" applyNumberFormat="1" applyFont="1" applyFill="1" applyBorder="1"/>
    <xf numFmtId="4" fontId="16" fillId="0" borderId="8" xfId="0" applyNumberFormat="1" applyFont="1" applyFill="1" applyBorder="1"/>
    <xf numFmtId="4" fontId="16" fillId="0" borderId="16" xfId="0" applyNumberFormat="1" applyFont="1" applyFill="1" applyBorder="1" applyAlignment="1" applyProtection="1">
      <alignment horizontal="right" vertical="top"/>
      <protection locked="0"/>
    </xf>
    <xf numFmtId="4" fontId="16" fillId="0" borderId="10" xfId="0" applyNumberFormat="1" applyFont="1" applyFill="1" applyBorder="1"/>
    <xf numFmtId="4" fontId="16" fillId="0" borderId="3" xfId="0" applyNumberFormat="1" applyFont="1" applyFill="1" applyBorder="1"/>
    <xf numFmtId="4" fontId="16" fillId="0" borderId="10" xfId="0" applyNumberFormat="1" applyFont="1" applyFill="1" applyBorder="1" applyAlignment="1" applyProtection="1">
      <alignment horizontal="right" vertical="top"/>
      <protection locked="0"/>
    </xf>
    <xf numFmtId="164" fontId="19" fillId="0" borderId="10" xfId="0" applyNumberFormat="1" applyFont="1" applyFill="1" applyBorder="1"/>
    <xf numFmtId="4" fontId="16" fillId="0" borderId="17" xfId="0" applyNumberFormat="1" applyFont="1" applyFill="1" applyBorder="1"/>
    <xf numFmtId="15" fontId="0" fillId="0" borderId="0" xfId="0" applyNumberFormat="1" applyFill="1" applyBorder="1"/>
    <xf numFmtId="0" fontId="16" fillId="0" borderId="0" xfId="0" applyFont="1" applyFill="1" applyBorder="1"/>
    <xf numFmtId="4" fontId="16" fillId="0" borderId="0" xfId="0" applyNumberFormat="1" applyFont="1" applyFill="1" applyBorder="1"/>
    <xf numFmtId="4" fontId="16" fillId="0" borderId="1" xfId="0" applyNumberFormat="1" applyFont="1" applyFill="1" applyBorder="1"/>
    <xf numFmtId="4" fontId="16" fillId="0" borderId="0" xfId="0" applyNumberFormat="1" applyFont="1" applyFill="1" applyAlignment="1" applyProtection="1">
      <alignment horizontal="right" vertical="top"/>
      <protection locked="0"/>
    </xf>
    <xf numFmtId="14" fontId="20" fillId="0" borderId="0" xfId="0" applyNumberFormat="1" applyFont="1" applyFill="1"/>
    <xf numFmtId="165" fontId="20" fillId="0" borderId="0" xfId="0" applyNumberFormat="1" applyFont="1" applyFill="1"/>
    <xf numFmtId="0" fontId="16" fillId="0" borderId="0" xfId="0" applyFont="1" applyFill="1"/>
    <xf numFmtId="4" fontId="16" fillId="0" borderId="0" xfId="0" applyNumberFormat="1" applyFont="1" applyFill="1"/>
    <xf numFmtId="4" fontId="16" fillId="0" borderId="0" xfId="0" applyNumberFormat="1" applyFont="1" applyFill="1" applyBorder="1" applyAlignment="1" applyProtection="1">
      <alignment horizontal="right" vertical="top"/>
      <protection locked="0"/>
    </xf>
    <xf numFmtId="4" fontId="16" fillId="0" borderId="1" xfId="0" applyNumberFormat="1" applyFont="1" applyFill="1" applyBorder="1" applyAlignment="1" applyProtection="1">
      <alignment horizontal="right" vertical="top"/>
      <protection locked="0"/>
    </xf>
    <xf numFmtId="0" fontId="16" fillId="0" borderId="1" xfId="0" applyFont="1" applyFill="1" applyBorder="1"/>
    <xf numFmtId="4" fontId="16" fillId="0" borderId="5" xfId="0" applyNumberFormat="1" applyFont="1" applyFill="1" applyBorder="1"/>
    <xf numFmtId="0" fontId="16" fillId="0" borderId="5" xfId="0" applyFont="1" applyFill="1" applyBorder="1"/>
    <xf numFmtId="4" fontId="18" fillId="0" borderId="0" xfId="0" applyNumberFormat="1" applyFont="1"/>
    <xf numFmtId="4" fontId="18" fillId="0" borderId="2" xfId="0" applyNumberFormat="1" applyFont="1" applyBorder="1"/>
    <xf numFmtId="0" fontId="19" fillId="0" borderId="10" xfId="0" applyFont="1" applyBorder="1"/>
    <xf numFmtId="0" fontId="9" fillId="0" borderId="0" xfId="0" applyFont="1" applyFill="1" applyBorder="1" applyAlignment="1"/>
    <xf numFmtId="0" fontId="16" fillId="0" borderId="10" xfId="0" applyFont="1" applyFill="1" applyBorder="1"/>
    <xf numFmtId="0" fontId="9" fillId="0" borderId="10" xfId="0" applyFont="1" applyFill="1" applyBorder="1" applyAlignment="1">
      <alignment horizontal="center"/>
    </xf>
    <xf numFmtId="14" fontId="0" fillId="0" borderId="10" xfId="0" applyNumberFormat="1" applyFill="1" applyBorder="1"/>
    <xf numFmtId="0" fontId="17" fillId="0" borderId="13" xfId="0" applyFont="1" applyFill="1" applyBorder="1" applyAlignment="1"/>
    <xf numFmtId="0" fontId="0" fillId="0" borderId="7" xfId="0" applyBorder="1"/>
    <xf numFmtId="0" fontId="21" fillId="0" borderId="11" xfId="0" applyFont="1" applyFill="1" applyBorder="1" applyAlignment="1"/>
    <xf numFmtId="0" fontId="0" fillId="0" borderId="12" xfId="0" applyBorder="1"/>
    <xf numFmtId="164" fontId="0" fillId="0" borderId="8" xfId="0" applyNumberFormat="1" applyFill="1" applyBorder="1"/>
    <xf numFmtId="14" fontId="11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workbookViewId="0">
      <selection activeCell="A3" sqref="A3"/>
    </sheetView>
  </sheetViews>
  <sheetFormatPr baseColWidth="10" defaultColWidth="13" defaultRowHeight="15" x14ac:dyDescent="0.25"/>
  <cols>
    <col min="1" max="1" width="32.85546875" style="3" customWidth="1"/>
    <col min="2" max="2" width="13" style="3"/>
    <col min="3" max="3" width="1.85546875" style="3" customWidth="1"/>
    <col min="4" max="4" width="13" style="3"/>
    <col min="5" max="5" width="1.140625" style="3" customWidth="1"/>
    <col min="6" max="6" width="13" style="3"/>
    <col min="7" max="7" width="1.140625" style="3" customWidth="1"/>
    <col min="8" max="8" width="13" style="3"/>
    <col min="9" max="9" width="1" style="3" customWidth="1"/>
    <col min="10" max="10" width="13" style="3"/>
    <col min="11" max="11" width="1.5703125" style="3" customWidth="1"/>
    <col min="12" max="12" width="13" style="3"/>
    <col min="13" max="13" width="15.5703125" style="3" customWidth="1"/>
    <col min="14" max="256" width="13" style="3"/>
    <col min="257" max="257" width="32.85546875" style="3" customWidth="1"/>
    <col min="258" max="258" width="13" style="3"/>
    <col min="259" max="259" width="1.28515625" style="3" customWidth="1"/>
    <col min="260" max="260" width="13" style="3"/>
    <col min="261" max="261" width="1.140625" style="3" customWidth="1"/>
    <col min="262" max="262" width="13" style="3"/>
    <col min="263" max="263" width="1.140625" style="3" customWidth="1"/>
    <col min="264" max="264" width="13" style="3"/>
    <col min="265" max="265" width="1" style="3" customWidth="1"/>
    <col min="266" max="266" width="13" style="3"/>
    <col min="267" max="267" width="1.5703125" style="3" customWidth="1"/>
    <col min="268" max="268" width="13" style="3"/>
    <col min="269" max="269" width="15.5703125" style="3" customWidth="1"/>
    <col min="270" max="512" width="13" style="3"/>
    <col min="513" max="513" width="32.85546875" style="3" customWidth="1"/>
    <col min="514" max="514" width="13" style="3"/>
    <col min="515" max="515" width="1.28515625" style="3" customWidth="1"/>
    <col min="516" max="516" width="13" style="3"/>
    <col min="517" max="517" width="1.140625" style="3" customWidth="1"/>
    <col min="518" max="518" width="13" style="3"/>
    <col min="519" max="519" width="1.140625" style="3" customWidth="1"/>
    <col min="520" max="520" width="13" style="3"/>
    <col min="521" max="521" width="1" style="3" customWidth="1"/>
    <col min="522" max="522" width="13" style="3"/>
    <col min="523" max="523" width="1.5703125" style="3" customWidth="1"/>
    <col min="524" max="524" width="13" style="3"/>
    <col min="525" max="525" width="15.5703125" style="3" customWidth="1"/>
    <col min="526" max="768" width="13" style="3"/>
    <col min="769" max="769" width="32.85546875" style="3" customWidth="1"/>
    <col min="770" max="770" width="13" style="3"/>
    <col min="771" max="771" width="1.28515625" style="3" customWidth="1"/>
    <col min="772" max="772" width="13" style="3"/>
    <col min="773" max="773" width="1.140625" style="3" customWidth="1"/>
    <col min="774" max="774" width="13" style="3"/>
    <col min="775" max="775" width="1.140625" style="3" customWidth="1"/>
    <col min="776" max="776" width="13" style="3"/>
    <col min="777" max="777" width="1" style="3" customWidth="1"/>
    <col min="778" max="778" width="13" style="3"/>
    <col min="779" max="779" width="1.5703125" style="3" customWidth="1"/>
    <col min="780" max="780" width="13" style="3"/>
    <col min="781" max="781" width="15.5703125" style="3" customWidth="1"/>
    <col min="782" max="1024" width="13" style="3"/>
    <col min="1025" max="1025" width="32.85546875" style="3" customWidth="1"/>
    <col min="1026" max="1026" width="13" style="3"/>
    <col min="1027" max="1027" width="1.28515625" style="3" customWidth="1"/>
    <col min="1028" max="1028" width="13" style="3"/>
    <col min="1029" max="1029" width="1.140625" style="3" customWidth="1"/>
    <col min="1030" max="1030" width="13" style="3"/>
    <col min="1031" max="1031" width="1.140625" style="3" customWidth="1"/>
    <col min="1032" max="1032" width="13" style="3"/>
    <col min="1033" max="1033" width="1" style="3" customWidth="1"/>
    <col min="1034" max="1034" width="13" style="3"/>
    <col min="1035" max="1035" width="1.5703125" style="3" customWidth="1"/>
    <col min="1036" max="1036" width="13" style="3"/>
    <col min="1037" max="1037" width="15.5703125" style="3" customWidth="1"/>
    <col min="1038" max="1280" width="13" style="3"/>
    <col min="1281" max="1281" width="32.85546875" style="3" customWidth="1"/>
    <col min="1282" max="1282" width="13" style="3"/>
    <col min="1283" max="1283" width="1.28515625" style="3" customWidth="1"/>
    <col min="1284" max="1284" width="13" style="3"/>
    <col min="1285" max="1285" width="1.140625" style="3" customWidth="1"/>
    <col min="1286" max="1286" width="13" style="3"/>
    <col min="1287" max="1287" width="1.140625" style="3" customWidth="1"/>
    <col min="1288" max="1288" width="13" style="3"/>
    <col min="1289" max="1289" width="1" style="3" customWidth="1"/>
    <col min="1290" max="1290" width="13" style="3"/>
    <col min="1291" max="1291" width="1.5703125" style="3" customWidth="1"/>
    <col min="1292" max="1292" width="13" style="3"/>
    <col min="1293" max="1293" width="15.5703125" style="3" customWidth="1"/>
    <col min="1294" max="1536" width="13" style="3"/>
    <col min="1537" max="1537" width="32.85546875" style="3" customWidth="1"/>
    <col min="1538" max="1538" width="13" style="3"/>
    <col min="1539" max="1539" width="1.28515625" style="3" customWidth="1"/>
    <col min="1540" max="1540" width="13" style="3"/>
    <col min="1541" max="1541" width="1.140625" style="3" customWidth="1"/>
    <col min="1542" max="1542" width="13" style="3"/>
    <col min="1543" max="1543" width="1.140625" style="3" customWidth="1"/>
    <col min="1544" max="1544" width="13" style="3"/>
    <col min="1545" max="1545" width="1" style="3" customWidth="1"/>
    <col min="1546" max="1546" width="13" style="3"/>
    <col min="1547" max="1547" width="1.5703125" style="3" customWidth="1"/>
    <col min="1548" max="1548" width="13" style="3"/>
    <col min="1549" max="1549" width="15.5703125" style="3" customWidth="1"/>
    <col min="1550" max="1792" width="13" style="3"/>
    <col min="1793" max="1793" width="32.85546875" style="3" customWidth="1"/>
    <col min="1794" max="1794" width="13" style="3"/>
    <col min="1795" max="1795" width="1.28515625" style="3" customWidth="1"/>
    <col min="1796" max="1796" width="13" style="3"/>
    <col min="1797" max="1797" width="1.140625" style="3" customWidth="1"/>
    <col min="1798" max="1798" width="13" style="3"/>
    <col min="1799" max="1799" width="1.140625" style="3" customWidth="1"/>
    <col min="1800" max="1800" width="13" style="3"/>
    <col min="1801" max="1801" width="1" style="3" customWidth="1"/>
    <col min="1802" max="1802" width="13" style="3"/>
    <col min="1803" max="1803" width="1.5703125" style="3" customWidth="1"/>
    <col min="1804" max="1804" width="13" style="3"/>
    <col min="1805" max="1805" width="15.5703125" style="3" customWidth="1"/>
    <col min="1806" max="2048" width="13" style="3"/>
    <col min="2049" max="2049" width="32.85546875" style="3" customWidth="1"/>
    <col min="2050" max="2050" width="13" style="3"/>
    <col min="2051" max="2051" width="1.28515625" style="3" customWidth="1"/>
    <col min="2052" max="2052" width="13" style="3"/>
    <col min="2053" max="2053" width="1.140625" style="3" customWidth="1"/>
    <col min="2054" max="2054" width="13" style="3"/>
    <col min="2055" max="2055" width="1.140625" style="3" customWidth="1"/>
    <col min="2056" max="2056" width="13" style="3"/>
    <col min="2057" max="2057" width="1" style="3" customWidth="1"/>
    <col min="2058" max="2058" width="13" style="3"/>
    <col min="2059" max="2059" width="1.5703125" style="3" customWidth="1"/>
    <col min="2060" max="2060" width="13" style="3"/>
    <col min="2061" max="2061" width="15.5703125" style="3" customWidth="1"/>
    <col min="2062" max="2304" width="13" style="3"/>
    <col min="2305" max="2305" width="32.85546875" style="3" customWidth="1"/>
    <col min="2306" max="2306" width="13" style="3"/>
    <col min="2307" max="2307" width="1.28515625" style="3" customWidth="1"/>
    <col min="2308" max="2308" width="13" style="3"/>
    <col min="2309" max="2309" width="1.140625" style="3" customWidth="1"/>
    <col min="2310" max="2310" width="13" style="3"/>
    <col min="2311" max="2311" width="1.140625" style="3" customWidth="1"/>
    <col min="2312" max="2312" width="13" style="3"/>
    <col min="2313" max="2313" width="1" style="3" customWidth="1"/>
    <col min="2314" max="2314" width="13" style="3"/>
    <col min="2315" max="2315" width="1.5703125" style="3" customWidth="1"/>
    <col min="2316" max="2316" width="13" style="3"/>
    <col min="2317" max="2317" width="15.5703125" style="3" customWidth="1"/>
    <col min="2318" max="2560" width="13" style="3"/>
    <col min="2561" max="2561" width="32.85546875" style="3" customWidth="1"/>
    <col min="2562" max="2562" width="13" style="3"/>
    <col min="2563" max="2563" width="1.28515625" style="3" customWidth="1"/>
    <col min="2564" max="2564" width="13" style="3"/>
    <col min="2565" max="2565" width="1.140625" style="3" customWidth="1"/>
    <col min="2566" max="2566" width="13" style="3"/>
    <col min="2567" max="2567" width="1.140625" style="3" customWidth="1"/>
    <col min="2568" max="2568" width="13" style="3"/>
    <col min="2569" max="2569" width="1" style="3" customWidth="1"/>
    <col min="2570" max="2570" width="13" style="3"/>
    <col min="2571" max="2571" width="1.5703125" style="3" customWidth="1"/>
    <col min="2572" max="2572" width="13" style="3"/>
    <col min="2573" max="2573" width="15.5703125" style="3" customWidth="1"/>
    <col min="2574" max="2816" width="13" style="3"/>
    <col min="2817" max="2817" width="32.85546875" style="3" customWidth="1"/>
    <col min="2818" max="2818" width="13" style="3"/>
    <col min="2819" max="2819" width="1.28515625" style="3" customWidth="1"/>
    <col min="2820" max="2820" width="13" style="3"/>
    <col min="2821" max="2821" width="1.140625" style="3" customWidth="1"/>
    <col min="2822" max="2822" width="13" style="3"/>
    <col min="2823" max="2823" width="1.140625" style="3" customWidth="1"/>
    <col min="2824" max="2824" width="13" style="3"/>
    <col min="2825" max="2825" width="1" style="3" customWidth="1"/>
    <col min="2826" max="2826" width="13" style="3"/>
    <col min="2827" max="2827" width="1.5703125" style="3" customWidth="1"/>
    <col min="2828" max="2828" width="13" style="3"/>
    <col min="2829" max="2829" width="15.5703125" style="3" customWidth="1"/>
    <col min="2830" max="3072" width="13" style="3"/>
    <col min="3073" max="3073" width="32.85546875" style="3" customWidth="1"/>
    <col min="3074" max="3074" width="13" style="3"/>
    <col min="3075" max="3075" width="1.28515625" style="3" customWidth="1"/>
    <col min="3076" max="3076" width="13" style="3"/>
    <col min="3077" max="3077" width="1.140625" style="3" customWidth="1"/>
    <col min="3078" max="3078" width="13" style="3"/>
    <col min="3079" max="3079" width="1.140625" style="3" customWidth="1"/>
    <col min="3080" max="3080" width="13" style="3"/>
    <col min="3081" max="3081" width="1" style="3" customWidth="1"/>
    <col min="3082" max="3082" width="13" style="3"/>
    <col min="3083" max="3083" width="1.5703125" style="3" customWidth="1"/>
    <col min="3084" max="3084" width="13" style="3"/>
    <col min="3085" max="3085" width="15.5703125" style="3" customWidth="1"/>
    <col min="3086" max="3328" width="13" style="3"/>
    <col min="3329" max="3329" width="32.85546875" style="3" customWidth="1"/>
    <col min="3330" max="3330" width="13" style="3"/>
    <col min="3331" max="3331" width="1.28515625" style="3" customWidth="1"/>
    <col min="3332" max="3332" width="13" style="3"/>
    <col min="3333" max="3333" width="1.140625" style="3" customWidth="1"/>
    <col min="3334" max="3334" width="13" style="3"/>
    <col min="3335" max="3335" width="1.140625" style="3" customWidth="1"/>
    <col min="3336" max="3336" width="13" style="3"/>
    <col min="3337" max="3337" width="1" style="3" customWidth="1"/>
    <col min="3338" max="3338" width="13" style="3"/>
    <col min="3339" max="3339" width="1.5703125" style="3" customWidth="1"/>
    <col min="3340" max="3340" width="13" style="3"/>
    <col min="3341" max="3341" width="15.5703125" style="3" customWidth="1"/>
    <col min="3342" max="3584" width="13" style="3"/>
    <col min="3585" max="3585" width="32.85546875" style="3" customWidth="1"/>
    <col min="3586" max="3586" width="13" style="3"/>
    <col min="3587" max="3587" width="1.28515625" style="3" customWidth="1"/>
    <col min="3588" max="3588" width="13" style="3"/>
    <col min="3589" max="3589" width="1.140625" style="3" customWidth="1"/>
    <col min="3590" max="3590" width="13" style="3"/>
    <col min="3591" max="3591" width="1.140625" style="3" customWidth="1"/>
    <col min="3592" max="3592" width="13" style="3"/>
    <col min="3593" max="3593" width="1" style="3" customWidth="1"/>
    <col min="3594" max="3594" width="13" style="3"/>
    <col min="3595" max="3595" width="1.5703125" style="3" customWidth="1"/>
    <col min="3596" max="3596" width="13" style="3"/>
    <col min="3597" max="3597" width="15.5703125" style="3" customWidth="1"/>
    <col min="3598" max="3840" width="13" style="3"/>
    <col min="3841" max="3841" width="32.85546875" style="3" customWidth="1"/>
    <col min="3842" max="3842" width="13" style="3"/>
    <col min="3843" max="3843" width="1.28515625" style="3" customWidth="1"/>
    <col min="3844" max="3844" width="13" style="3"/>
    <col min="3845" max="3845" width="1.140625" style="3" customWidth="1"/>
    <col min="3846" max="3846" width="13" style="3"/>
    <col min="3847" max="3847" width="1.140625" style="3" customWidth="1"/>
    <col min="3848" max="3848" width="13" style="3"/>
    <col min="3849" max="3849" width="1" style="3" customWidth="1"/>
    <col min="3850" max="3850" width="13" style="3"/>
    <col min="3851" max="3851" width="1.5703125" style="3" customWidth="1"/>
    <col min="3852" max="3852" width="13" style="3"/>
    <col min="3853" max="3853" width="15.5703125" style="3" customWidth="1"/>
    <col min="3854" max="4096" width="13" style="3"/>
    <col min="4097" max="4097" width="32.85546875" style="3" customWidth="1"/>
    <col min="4098" max="4098" width="13" style="3"/>
    <col min="4099" max="4099" width="1.28515625" style="3" customWidth="1"/>
    <col min="4100" max="4100" width="13" style="3"/>
    <col min="4101" max="4101" width="1.140625" style="3" customWidth="1"/>
    <col min="4102" max="4102" width="13" style="3"/>
    <col min="4103" max="4103" width="1.140625" style="3" customWidth="1"/>
    <col min="4104" max="4104" width="13" style="3"/>
    <col min="4105" max="4105" width="1" style="3" customWidth="1"/>
    <col min="4106" max="4106" width="13" style="3"/>
    <col min="4107" max="4107" width="1.5703125" style="3" customWidth="1"/>
    <col min="4108" max="4108" width="13" style="3"/>
    <col min="4109" max="4109" width="15.5703125" style="3" customWidth="1"/>
    <col min="4110" max="4352" width="13" style="3"/>
    <col min="4353" max="4353" width="32.85546875" style="3" customWidth="1"/>
    <col min="4354" max="4354" width="13" style="3"/>
    <col min="4355" max="4355" width="1.28515625" style="3" customWidth="1"/>
    <col min="4356" max="4356" width="13" style="3"/>
    <col min="4357" max="4357" width="1.140625" style="3" customWidth="1"/>
    <col min="4358" max="4358" width="13" style="3"/>
    <col min="4359" max="4359" width="1.140625" style="3" customWidth="1"/>
    <col min="4360" max="4360" width="13" style="3"/>
    <col min="4361" max="4361" width="1" style="3" customWidth="1"/>
    <col min="4362" max="4362" width="13" style="3"/>
    <col min="4363" max="4363" width="1.5703125" style="3" customWidth="1"/>
    <col min="4364" max="4364" width="13" style="3"/>
    <col min="4365" max="4365" width="15.5703125" style="3" customWidth="1"/>
    <col min="4366" max="4608" width="13" style="3"/>
    <col min="4609" max="4609" width="32.85546875" style="3" customWidth="1"/>
    <col min="4610" max="4610" width="13" style="3"/>
    <col min="4611" max="4611" width="1.28515625" style="3" customWidth="1"/>
    <col min="4612" max="4612" width="13" style="3"/>
    <col min="4613" max="4613" width="1.140625" style="3" customWidth="1"/>
    <col min="4614" max="4614" width="13" style="3"/>
    <col min="4615" max="4615" width="1.140625" style="3" customWidth="1"/>
    <col min="4616" max="4616" width="13" style="3"/>
    <col min="4617" max="4617" width="1" style="3" customWidth="1"/>
    <col min="4618" max="4618" width="13" style="3"/>
    <col min="4619" max="4619" width="1.5703125" style="3" customWidth="1"/>
    <col min="4620" max="4620" width="13" style="3"/>
    <col min="4621" max="4621" width="15.5703125" style="3" customWidth="1"/>
    <col min="4622" max="4864" width="13" style="3"/>
    <col min="4865" max="4865" width="32.85546875" style="3" customWidth="1"/>
    <col min="4866" max="4866" width="13" style="3"/>
    <col min="4867" max="4867" width="1.28515625" style="3" customWidth="1"/>
    <col min="4868" max="4868" width="13" style="3"/>
    <col min="4869" max="4869" width="1.140625" style="3" customWidth="1"/>
    <col min="4870" max="4870" width="13" style="3"/>
    <col min="4871" max="4871" width="1.140625" style="3" customWidth="1"/>
    <col min="4872" max="4872" width="13" style="3"/>
    <col min="4873" max="4873" width="1" style="3" customWidth="1"/>
    <col min="4874" max="4874" width="13" style="3"/>
    <col min="4875" max="4875" width="1.5703125" style="3" customWidth="1"/>
    <col min="4876" max="4876" width="13" style="3"/>
    <col min="4877" max="4877" width="15.5703125" style="3" customWidth="1"/>
    <col min="4878" max="5120" width="13" style="3"/>
    <col min="5121" max="5121" width="32.85546875" style="3" customWidth="1"/>
    <col min="5122" max="5122" width="13" style="3"/>
    <col min="5123" max="5123" width="1.28515625" style="3" customWidth="1"/>
    <col min="5124" max="5124" width="13" style="3"/>
    <col min="5125" max="5125" width="1.140625" style="3" customWidth="1"/>
    <col min="5126" max="5126" width="13" style="3"/>
    <col min="5127" max="5127" width="1.140625" style="3" customWidth="1"/>
    <col min="5128" max="5128" width="13" style="3"/>
    <col min="5129" max="5129" width="1" style="3" customWidth="1"/>
    <col min="5130" max="5130" width="13" style="3"/>
    <col min="5131" max="5131" width="1.5703125" style="3" customWidth="1"/>
    <col min="5132" max="5132" width="13" style="3"/>
    <col min="5133" max="5133" width="15.5703125" style="3" customWidth="1"/>
    <col min="5134" max="5376" width="13" style="3"/>
    <col min="5377" max="5377" width="32.85546875" style="3" customWidth="1"/>
    <col min="5378" max="5378" width="13" style="3"/>
    <col min="5379" max="5379" width="1.28515625" style="3" customWidth="1"/>
    <col min="5380" max="5380" width="13" style="3"/>
    <col min="5381" max="5381" width="1.140625" style="3" customWidth="1"/>
    <col min="5382" max="5382" width="13" style="3"/>
    <col min="5383" max="5383" width="1.140625" style="3" customWidth="1"/>
    <col min="5384" max="5384" width="13" style="3"/>
    <col min="5385" max="5385" width="1" style="3" customWidth="1"/>
    <col min="5386" max="5386" width="13" style="3"/>
    <col min="5387" max="5387" width="1.5703125" style="3" customWidth="1"/>
    <col min="5388" max="5388" width="13" style="3"/>
    <col min="5389" max="5389" width="15.5703125" style="3" customWidth="1"/>
    <col min="5390" max="5632" width="13" style="3"/>
    <col min="5633" max="5633" width="32.85546875" style="3" customWidth="1"/>
    <col min="5634" max="5634" width="13" style="3"/>
    <col min="5635" max="5635" width="1.28515625" style="3" customWidth="1"/>
    <col min="5636" max="5636" width="13" style="3"/>
    <col min="5637" max="5637" width="1.140625" style="3" customWidth="1"/>
    <col min="5638" max="5638" width="13" style="3"/>
    <col min="5639" max="5639" width="1.140625" style="3" customWidth="1"/>
    <col min="5640" max="5640" width="13" style="3"/>
    <col min="5641" max="5641" width="1" style="3" customWidth="1"/>
    <col min="5642" max="5642" width="13" style="3"/>
    <col min="5643" max="5643" width="1.5703125" style="3" customWidth="1"/>
    <col min="5644" max="5644" width="13" style="3"/>
    <col min="5645" max="5645" width="15.5703125" style="3" customWidth="1"/>
    <col min="5646" max="5888" width="13" style="3"/>
    <col min="5889" max="5889" width="32.85546875" style="3" customWidth="1"/>
    <col min="5890" max="5890" width="13" style="3"/>
    <col min="5891" max="5891" width="1.28515625" style="3" customWidth="1"/>
    <col min="5892" max="5892" width="13" style="3"/>
    <col min="5893" max="5893" width="1.140625" style="3" customWidth="1"/>
    <col min="5894" max="5894" width="13" style="3"/>
    <col min="5895" max="5895" width="1.140625" style="3" customWidth="1"/>
    <col min="5896" max="5896" width="13" style="3"/>
    <col min="5897" max="5897" width="1" style="3" customWidth="1"/>
    <col min="5898" max="5898" width="13" style="3"/>
    <col min="5899" max="5899" width="1.5703125" style="3" customWidth="1"/>
    <col min="5900" max="5900" width="13" style="3"/>
    <col min="5901" max="5901" width="15.5703125" style="3" customWidth="1"/>
    <col min="5902" max="6144" width="13" style="3"/>
    <col min="6145" max="6145" width="32.85546875" style="3" customWidth="1"/>
    <col min="6146" max="6146" width="13" style="3"/>
    <col min="6147" max="6147" width="1.28515625" style="3" customWidth="1"/>
    <col min="6148" max="6148" width="13" style="3"/>
    <col min="6149" max="6149" width="1.140625" style="3" customWidth="1"/>
    <col min="6150" max="6150" width="13" style="3"/>
    <col min="6151" max="6151" width="1.140625" style="3" customWidth="1"/>
    <col min="6152" max="6152" width="13" style="3"/>
    <col min="6153" max="6153" width="1" style="3" customWidth="1"/>
    <col min="6154" max="6154" width="13" style="3"/>
    <col min="6155" max="6155" width="1.5703125" style="3" customWidth="1"/>
    <col min="6156" max="6156" width="13" style="3"/>
    <col min="6157" max="6157" width="15.5703125" style="3" customWidth="1"/>
    <col min="6158" max="6400" width="13" style="3"/>
    <col min="6401" max="6401" width="32.85546875" style="3" customWidth="1"/>
    <col min="6402" max="6402" width="13" style="3"/>
    <col min="6403" max="6403" width="1.28515625" style="3" customWidth="1"/>
    <col min="6404" max="6404" width="13" style="3"/>
    <col min="6405" max="6405" width="1.140625" style="3" customWidth="1"/>
    <col min="6406" max="6406" width="13" style="3"/>
    <col min="6407" max="6407" width="1.140625" style="3" customWidth="1"/>
    <col min="6408" max="6408" width="13" style="3"/>
    <col min="6409" max="6409" width="1" style="3" customWidth="1"/>
    <col min="6410" max="6410" width="13" style="3"/>
    <col min="6411" max="6411" width="1.5703125" style="3" customWidth="1"/>
    <col min="6412" max="6412" width="13" style="3"/>
    <col min="6413" max="6413" width="15.5703125" style="3" customWidth="1"/>
    <col min="6414" max="6656" width="13" style="3"/>
    <col min="6657" max="6657" width="32.85546875" style="3" customWidth="1"/>
    <col min="6658" max="6658" width="13" style="3"/>
    <col min="6659" max="6659" width="1.28515625" style="3" customWidth="1"/>
    <col min="6660" max="6660" width="13" style="3"/>
    <col min="6661" max="6661" width="1.140625" style="3" customWidth="1"/>
    <col min="6662" max="6662" width="13" style="3"/>
    <col min="6663" max="6663" width="1.140625" style="3" customWidth="1"/>
    <col min="6664" max="6664" width="13" style="3"/>
    <col min="6665" max="6665" width="1" style="3" customWidth="1"/>
    <col min="6666" max="6666" width="13" style="3"/>
    <col min="6667" max="6667" width="1.5703125" style="3" customWidth="1"/>
    <col min="6668" max="6668" width="13" style="3"/>
    <col min="6669" max="6669" width="15.5703125" style="3" customWidth="1"/>
    <col min="6670" max="6912" width="13" style="3"/>
    <col min="6913" max="6913" width="32.85546875" style="3" customWidth="1"/>
    <col min="6914" max="6914" width="13" style="3"/>
    <col min="6915" max="6915" width="1.28515625" style="3" customWidth="1"/>
    <col min="6916" max="6916" width="13" style="3"/>
    <col min="6917" max="6917" width="1.140625" style="3" customWidth="1"/>
    <col min="6918" max="6918" width="13" style="3"/>
    <col min="6919" max="6919" width="1.140625" style="3" customWidth="1"/>
    <col min="6920" max="6920" width="13" style="3"/>
    <col min="6921" max="6921" width="1" style="3" customWidth="1"/>
    <col min="6922" max="6922" width="13" style="3"/>
    <col min="6923" max="6923" width="1.5703125" style="3" customWidth="1"/>
    <col min="6924" max="6924" width="13" style="3"/>
    <col min="6925" max="6925" width="15.5703125" style="3" customWidth="1"/>
    <col min="6926" max="7168" width="13" style="3"/>
    <col min="7169" max="7169" width="32.85546875" style="3" customWidth="1"/>
    <col min="7170" max="7170" width="13" style="3"/>
    <col min="7171" max="7171" width="1.28515625" style="3" customWidth="1"/>
    <col min="7172" max="7172" width="13" style="3"/>
    <col min="7173" max="7173" width="1.140625" style="3" customWidth="1"/>
    <col min="7174" max="7174" width="13" style="3"/>
    <col min="7175" max="7175" width="1.140625" style="3" customWidth="1"/>
    <col min="7176" max="7176" width="13" style="3"/>
    <col min="7177" max="7177" width="1" style="3" customWidth="1"/>
    <col min="7178" max="7178" width="13" style="3"/>
    <col min="7179" max="7179" width="1.5703125" style="3" customWidth="1"/>
    <col min="7180" max="7180" width="13" style="3"/>
    <col min="7181" max="7181" width="15.5703125" style="3" customWidth="1"/>
    <col min="7182" max="7424" width="13" style="3"/>
    <col min="7425" max="7425" width="32.85546875" style="3" customWidth="1"/>
    <col min="7426" max="7426" width="13" style="3"/>
    <col min="7427" max="7427" width="1.28515625" style="3" customWidth="1"/>
    <col min="7428" max="7428" width="13" style="3"/>
    <col min="7429" max="7429" width="1.140625" style="3" customWidth="1"/>
    <col min="7430" max="7430" width="13" style="3"/>
    <col min="7431" max="7431" width="1.140625" style="3" customWidth="1"/>
    <col min="7432" max="7432" width="13" style="3"/>
    <col min="7433" max="7433" width="1" style="3" customWidth="1"/>
    <col min="7434" max="7434" width="13" style="3"/>
    <col min="7435" max="7435" width="1.5703125" style="3" customWidth="1"/>
    <col min="7436" max="7436" width="13" style="3"/>
    <col min="7437" max="7437" width="15.5703125" style="3" customWidth="1"/>
    <col min="7438" max="7680" width="13" style="3"/>
    <col min="7681" max="7681" width="32.85546875" style="3" customWidth="1"/>
    <col min="7682" max="7682" width="13" style="3"/>
    <col min="7683" max="7683" width="1.28515625" style="3" customWidth="1"/>
    <col min="7684" max="7684" width="13" style="3"/>
    <col min="7685" max="7685" width="1.140625" style="3" customWidth="1"/>
    <col min="7686" max="7686" width="13" style="3"/>
    <col min="7687" max="7687" width="1.140625" style="3" customWidth="1"/>
    <col min="7688" max="7688" width="13" style="3"/>
    <col min="7689" max="7689" width="1" style="3" customWidth="1"/>
    <col min="7690" max="7690" width="13" style="3"/>
    <col min="7691" max="7691" width="1.5703125" style="3" customWidth="1"/>
    <col min="7692" max="7692" width="13" style="3"/>
    <col min="7693" max="7693" width="15.5703125" style="3" customWidth="1"/>
    <col min="7694" max="7936" width="13" style="3"/>
    <col min="7937" max="7937" width="32.85546875" style="3" customWidth="1"/>
    <col min="7938" max="7938" width="13" style="3"/>
    <col min="7939" max="7939" width="1.28515625" style="3" customWidth="1"/>
    <col min="7940" max="7940" width="13" style="3"/>
    <col min="7941" max="7941" width="1.140625" style="3" customWidth="1"/>
    <col min="7942" max="7942" width="13" style="3"/>
    <col min="7943" max="7943" width="1.140625" style="3" customWidth="1"/>
    <col min="7944" max="7944" width="13" style="3"/>
    <col min="7945" max="7945" width="1" style="3" customWidth="1"/>
    <col min="7946" max="7946" width="13" style="3"/>
    <col min="7947" max="7947" width="1.5703125" style="3" customWidth="1"/>
    <col min="7948" max="7948" width="13" style="3"/>
    <col min="7949" max="7949" width="15.5703125" style="3" customWidth="1"/>
    <col min="7950" max="8192" width="13" style="3"/>
    <col min="8193" max="8193" width="32.85546875" style="3" customWidth="1"/>
    <col min="8194" max="8194" width="13" style="3"/>
    <col min="8195" max="8195" width="1.28515625" style="3" customWidth="1"/>
    <col min="8196" max="8196" width="13" style="3"/>
    <col min="8197" max="8197" width="1.140625" style="3" customWidth="1"/>
    <col min="8198" max="8198" width="13" style="3"/>
    <col min="8199" max="8199" width="1.140625" style="3" customWidth="1"/>
    <col min="8200" max="8200" width="13" style="3"/>
    <col min="8201" max="8201" width="1" style="3" customWidth="1"/>
    <col min="8202" max="8202" width="13" style="3"/>
    <col min="8203" max="8203" width="1.5703125" style="3" customWidth="1"/>
    <col min="8204" max="8204" width="13" style="3"/>
    <col min="8205" max="8205" width="15.5703125" style="3" customWidth="1"/>
    <col min="8206" max="8448" width="13" style="3"/>
    <col min="8449" max="8449" width="32.85546875" style="3" customWidth="1"/>
    <col min="8450" max="8450" width="13" style="3"/>
    <col min="8451" max="8451" width="1.28515625" style="3" customWidth="1"/>
    <col min="8452" max="8452" width="13" style="3"/>
    <col min="8453" max="8453" width="1.140625" style="3" customWidth="1"/>
    <col min="8454" max="8454" width="13" style="3"/>
    <col min="8455" max="8455" width="1.140625" style="3" customWidth="1"/>
    <col min="8456" max="8456" width="13" style="3"/>
    <col min="8457" max="8457" width="1" style="3" customWidth="1"/>
    <col min="8458" max="8458" width="13" style="3"/>
    <col min="8459" max="8459" width="1.5703125" style="3" customWidth="1"/>
    <col min="8460" max="8460" width="13" style="3"/>
    <col min="8461" max="8461" width="15.5703125" style="3" customWidth="1"/>
    <col min="8462" max="8704" width="13" style="3"/>
    <col min="8705" max="8705" width="32.85546875" style="3" customWidth="1"/>
    <col min="8706" max="8706" width="13" style="3"/>
    <col min="8707" max="8707" width="1.28515625" style="3" customWidth="1"/>
    <col min="8708" max="8708" width="13" style="3"/>
    <col min="8709" max="8709" width="1.140625" style="3" customWidth="1"/>
    <col min="8710" max="8710" width="13" style="3"/>
    <col min="8711" max="8711" width="1.140625" style="3" customWidth="1"/>
    <col min="8712" max="8712" width="13" style="3"/>
    <col min="8713" max="8713" width="1" style="3" customWidth="1"/>
    <col min="8714" max="8714" width="13" style="3"/>
    <col min="8715" max="8715" width="1.5703125" style="3" customWidth="1"/>
    <col min="8716" max="8716" width="13" style="3"/>
    <col min="8717" max="8717" width="15.5703125" style="3" customWidth="1"/>
    <col min="8718" max="8960" width="13" style="3"/>
    <col min="8961" max="8961" width="32.85546875" style="3" customWidth="1"/>
    <col min="8962" max="8962" width="13" style="3"/>
    <col min="8963" max="8963" width="1.28515625" style="3" customWidth="1"/>
    <col min="8964" max="8964" width="13" style="3"/>
    <col min="8965" max="8965" width="1.140625" style="3" customWidth="1"/>
    <col min="8966" max="8966" width="13" style="3"/>
    <col min="8967" max="8967" width="1.140625" style="3" customWidth="1"/>
    <col min="8968" max="8968" width="13" style="3"/>
    <col min="8969" max="8969" width="1" style="3" customWidth="1"/>
    <col min="8970" max="8970" width="13" style="3"/>
    <col min="8971" max="8971" width="1.5703125" style="3" customWidth="1"/>
    <col min="8972" max="8972" width="13" style="3"/>
    <col min="8973" max="8973" width="15.5703125" style="3" customWidth="1"/>
    <col min="8974" max="9216" width="13" style="3"/>
    <col min="9217" max="9217" width="32.85546875" style="3" customWidth="1"/>
    <col min="9218" max="9218" width="13" style="3"/>
    <col min="9219" max="9219" width="1.28515625" style="3" customWidth="1"/>
    <col min="9220" max="9220" width="13" style="3"/>
    <col min="9221" max="9221" width="1.140625" style="3" customWidth="1"/>
    <col min="9222" max="9222" width="13" style="3"/>
    <col min="9223" max="9223" width="1.140625" style="3" customWidth="1"/>
    <col min="9224" max="9224" width="13" style="3"/>
    <col min="9225" max="9225" width="1" style="3" customWidth="1"/>
    <col min="9226" max="9226" width="13" style="3"/>
    <col min="9227" max="9227" width="1.5703125" style="3" customWidth="1"/>
    <col min="9228" max="9228" width="13" style="3"/>
    <col min="9229" max="9229" width="15.5703125" style="3" customWidth="1"/>
    <col min="9230" max="9472" width="13" style="3"/>
    <col min="9473" max="9473" width="32.85546875" style="3" customWidth="1"/>
    <col min="9474" max="9474" width="13" style="3"/>
    <col min="9475" max="9475" width="1.28515625" style="3" customWidth="1"/>
    <col min="9476" max="9476" width="13" style="3"/>
    <col min="9477" max="9477" width="1.140625" style="3" customWidth="1"/>
    <col min="9478" max="9478" width="13" style="3"/>
    <col min="9479" max="9479" width="1.140625" style="3" customWidth="1"/>
    <col min="9480" max="9480" width="13" style="3"/>
    <col min="9481" max="9481" width="1" style="3" customWidth="1"/>
    <col min="9482" max="9482" width="13" style="3"/>
    <col min="9483" max="9483" width="1.5703125" style="3" customWidth="1"/>
    <col min="9484" max="9484" width="13" style="3"/>
    <col min="9485" max="9485" width="15.5703125" style="3" customWidth="1"/>
    <col min="9486" max="9728" width="13" style="3"/>
    <col min="9729" max="9729" width="32.85546875" style="3" customWidth="1"/>
    <col min="9730" max="9730" width="13" style="3"/>
    <col min="9731" max="9731" width="1.28515625" style="3" customWidth="1"/>
    <col min="9732" max="9732" width="13" style="3"/>
    <col min="9733" max="9733" width="1.140625" style="3" customWidth="1"/>
    <col min="9734" max="9734" width="13" style="3"/>
    <col min="9735" max="9735" width="1.140625" style="3" customWidth="1"/>
    <col min="9736" max="9736" width="13" style="3"/>
    <col min="9737" max="9737" width="1" style="3" customWidth="1"/>
    <col min="9738" max="9738" width="13" style="3"/>
    <col min="9739" max="9739" width="1.5703125" style="3" customWidth="1"/>
    <col min="9740" max="9740" width="13" style="3"/>
    <col min="9741" max="9741" width="15.5703125" style="3" customWidth="1"/>
    <col min="9742" max="9984" width="13" style="3"/>
    <col min="9985" max="9985" width="32.85546875" style="3" customWidth="1"/>
    <col min="9986" max="9986" width="13" style="3"/>
    <col min="9987" max="9987" width="1.28515625" style="3" customWidth="1"/>
    <col min="9988" max="9988" width="13" style="3"/>
    <col min="9989" max="9989" width="1.140625" style="3" customWidth="1"/>
    <col min="9990" max="9990" width="13" style="3"/>
    <col min="9991" max="9991" width="1.140625" style="3" customWidth="1"/>
    <col min="9992" max="9992" width="13" style="3"/>
    <col min="9993" max="9993" width="1" style="3" customWidth="1"/>
    <col min="9994" max="9994" width="13" style="3"/>
    <col min="9995" max="9995" width="1.5703125" style="3" customWidth="1"/>
    <col min="9996" max="9996" width="13" style="3"/>
    <col min="9997" max="9997" width="15.5703125" style="3" customWidth="1"/>
    <col min="9998" max="10240" width="13" style="3"/>
    <col min="10241" max="10241" width="32.85546875" style="3" customWidth="1"/>
    <col min="10242" max="10242" width="13" style="3"/>
    <col min="10243" max="10243" width="1.28515625" style="3" customWidth="1"/>
    <col min="10244" max="10244" width="13" style="3"/>
    <col min="10245" max="10245" width="1.140625" style="3" customWidth="1"/>
    <col min="10246" max="10246" width="13" style="3"/>
    <col min="10247" max="10247" width="1.140625" style="3" customWidth="1"/>
    <col min="10248" max="10248" width="13" style="3"/>
    <col min="10249" max="10249" width="1" style="3" customWidth="1"/>
    <col min="10250" max="10250" width="13" style="3"/>
    <col min="10251" max="10251" width="1.5703125" style="3" customWidth="1"/>
    <col min="10252" max="10252" width="13" style="3"/>
    <col min="10253" max="10253" width="15.5703125" style="3" customWidth="1"/>
    <col min="10254" max="10496" width="13" style="3"/>
    <col min="10497" max="10497" width="32.85546875" style="3" customWidth="1"/>
    <col min="10498" max="10498" width="13" style="3"/>
    <col min="10499" max="10499" width="1.28515625" style="3" customWidth="1"/>
    <col min="10500" max="10500" width="13" style="3"/>
    <col min="10501" max="10501" width="1.140625" style="3" customWidth="1"/>
    <col min="10502" max="10502" width="13" style="3"/>
    <col min="10503" max="10503" width="1.140625" style="3" customWidth="1"/>
    <col min="10504" max="10504" width="13" style="3"/>
    <col min="10505" max="10505" width="1" style="3" customWidth="1"/>
    <col min="10506" max="10506" width="13" style="3"/>
    <col min="10507" max="10507" width="1.5703125" style="3" customWidth="1"/>
    <col min="10508" max="10508" width="13" style="3"/>
    <col min="10509" max="10509" width="15.5703125" style="3" customWidth="1"/>
    <col min="10510" max="10752" width="13" style="3"/>
    <col min="10753" max="10753" width="32.85546875" style="3" customWidth="1"/>
    <col min="10754" max="10754" width="13" style="3"/>
    <col min="10755" max="10755" width="1.28515625" style="3" customWidth="1"/>
    <col min="10756" max="10756" width="13" style="3"/>
    <col min="10757" max="10757" width="1.140625" style="3" customWidth="1"/>
    <col min="10758" max="10758" width="13" style="3"/>
    <col min="10759" max="10759" width="1.140625" style="3" customWidth="1"/>
    <col min="10760" max="10760" width="13" style="3"/>
    <col min="10761" max="10761" width="1" style="3" customWidth="1"/>
    <col min="10762" max="10762" width="13" style="3"/>
    <col min="10763" max="10763" width="1.5703125" style="3" customWidth="1"/>
    <col min="10764" max="10764" width="13" style="3"/>
    <col min="10765" max="10765" width="15.5703125" style="3" customWidth="1"/>
    <col min="10766" max="11008" width="13" style="3"/>
    <col min="11009" max="11009" width="32.85546875" style="3" customWidth="1"/>
    <col min="11010" max="11010" width="13" style="3"/>
    <col min="11011" max="11011" width="1.28515625" style="3" customWidth="1"/>
    <col min="11012" max="11012" width="13" style="3"/>
    <col min="11013" max="11013" width="1.140625" style="3" customWidth="1"/>
    <col min="11014" max="11014" width="13" style="3"/>
    <col min="11015" max="11015" width="1.140625" style="3" customWidth="1"/>
    <col min="11016" max="11016" width="13" style="3"/>
    <col min="11017" max="11017" width="1" style="3" customWidth="1"/>
    <col min="11018" max="11018" width="13" style="3"/>
    <col min="11019" max="11019" width="1.5703125" style="3" customWidth="1"/>
    <col min="11020" max="11020" width="13" style="3"/>
    <col min="11021" max="11021" width="15.5703125" style="3" customWidth="1"/>
    <col min="11022" max="11264" width="13" style="3"/>
    <col min="11265" max="11265" width="32.85546875" style="3" customWidth="1"/>
    <col min="11266" max="11266" width="13" style="3"/>
    <col min="11267" max="11267" width="1.28515625" style="3" customWidth="1"/>
    <col min="11268" max="11268" width="13" style="3"/>
    <col min="11269" max="11269" width="1.140625" style="3" customWidth="1"/>
    <col min="11270" max="11270" width="13" style="3"/>
    <col min="11271" max="11271" width="1.140625" style="3" customWidth="1"/>
    <col min="11272" max="11272" width="13" style="3"/>
    <col min="11273" max="11273" width="1" style="3" customWidth="1"/>
    <col min="11274" max="11274" width="13" style="3"/>
    <col min="11275" max="11275" width="1.5703125" style="3" customWidth="1"/>
    <col min="11276" max="11276" width="13" style="3"/>
    <col min="11277" max="11277" width="15.5703125" style="3" customWidth="1"/>
    <col min="11278" max="11520" width="13" style="3"/>
    <col min="11521" max="11521" width="32.85546875" style="3" customWidth="1"/>
    <col min="11522" max="11522" width="13" style="3"/>
    <col min="11523" max="11523" width="1.28515625" style="3" customWidth="1"/>
    <col min="11524" max="11524" width="13" style="3"/>
    <col min="11525" max="11525" width="1.140625" style="3" customWidth="1"/>
    <col min="11526" max="11526" width="13" style="3"/>
    <col min="11527" max="11527" width="1.140625" style="3" customWidth="1"/>
    <col min="11528" max="11528" width="13" style="3"/>
    <col min="11529" max="11529" width="1" style="3" customWidth="1"/>
    <col min="11530" max="11530" width="13" style="3"/>
    <col min="11531" max="11531" width="1.5703125" style="3" customWidth="1"/>
    <col min="11532" max="11532" width="13" style="3"/>
    <col min="11533" max="11533" width="15.5703125" style="3" customWidth="1"/>
    <col min="11534" max="11776" width="13" style="3"/>
    <col min="11777" max="11777" width="32.85546875" style="3" customWidth="1"/>
    <col min="11778" max="11778" width="13" style="3"/>
    <col min="11779" max="11779" width="1.28515625" style="3" customWidth="1"/>
    <col min="11780" max="11780" width="13" style="3"/>
    <col min="11781" max="11781" width="1.140625" style="3" customWidth="1"/>
    <col min="11782" max="11782" width="13" style="3"/>
    <col min="11783" max="11783" width="1.140625" style="3" customWidth="1"/>
    <col min="11784" max="11784" width="13" style="3"/>
    <col min="11785" max="11785" width="1" style="3" customWidth="1"/>
    <col min="11786" max="11786" width="13" style="3"/>
    <col min="11787" max="11787" width="1.5703125" style="3" customWidth="1"/>
    <col min="11788" max="11788" width="13" style="3"/>
    <col min="11789" max="11789" width="15.5703125" style="3" customWidth="1"/>
    <col min="11790" max="12032" width="13" style="3"/>
    <col min="12033" max="12033" width="32.85546875" style="3" customWidth="1"/>
    <col min="12034" max="12034" width="13" style="3"/>
    <col min="12035" max="12035" width="1.28515625" style="3" customWidth="1"/>
    <col min="12036" max="12036" width="13" style="3"/>
    <col min="12037" max="12037" width="1.140625" style="3" customWidth="1"/>
    <col min="12038" max="12038" width="13" style="3"/>
    <col min="12039" max="12039" width="1.140625" style="3" customWidth="1"/>
    <col min="12040" max="12040" width="13" style="3"/>
    <col min="12041" max="12041" width="1" style="3" customWidth="1"/>
    <col min="12042" max="12042" width="13" style="3"/>
    <col min="12043" max="12043" width="1.5703125" style="3" customWidth="1"/>
    <col min="12044" max="12044" width="13" style="3"/>
    <col min="12045" max="12045" width="15.5703125" style="3" customWidth="1"/>
    <col min="12046" max="12288" width="13" style="3"/>
    <col min="12289" max="12289" width="32.85546875" style="3" customWidth="1"/>
    <col min="12290" max="12290" width="13" style="3"/>
    <col min="12291" max="12291" width="1.28515625" style="3" customWidth="1"/>
    <col min="12292" max="12292" width="13" style="3"/>
    <col min="12293" max="12293" width="1.140625" style="3" customWidth="1"/>
    <col min="12294" max="12294" width="13" style="3"/>
    <col min="12295" max="12295" width="1.140625" style="3" customWidth="1"/>
    <col min="12296" max="12296" width="13" style="3"/>
    <col min="12297" max="12297" width="1" style="3" customWidth="1"/>
    <col min="12298" max="12298" width="13" style="3"/>
    <col min="12299" max="12299" width="1.5703125" style="3" customWidth="1"/>
    <col min="12300" max="12300" width="13" style="3"/>
    <col min="12301" max="12301" width="15.5703125" style="3" customWidth="1"/>
    <col min="12302" max="12544" width="13" style="3"/>
    <col min="12545" max="12545" width="32.85546875" style="3" customWidth="1"/>
    <col min="12546" max="12546" width="13" style="3"/>
    <col min="12547" max="12547" width="1.28515625" style="3" customWidth="1"/>
    <col min="12548" max="12548" width="13" style="3"/>
    <col min="12549" max="12549" width="1.140625" style="3" customWidth="1"/>
    <col min="12550" max="12550" width="13" style="3"/>
    <col min="12551" max="12551" width="1.140625" style="3" customWidth="1"/>
    <col min="12552" max="12552" width="13" style="3"/>
    <col min="12553" max="12553" width="1" style="3" customWidth="1"/>
    <col min="12554" max="12554" width="13" style="3"/>
    <col min="12555" max="12555" width="1.5703125" style="3" customWidth="1"/>
    <col min="12556" max="12556" width="13" style="3"/>
    <col min="12557" max="12557" width="15.5703125" style="3" customWidth="1"/>
    <col min="12558" max="12800" width="13" style="3"/>
    <col min="12801" max="12801" width="32.85546875" style="3" customWidth="1"/>
    <col min="12802" max="12802" width="13" style="3"/>
    <col min="12803" max="12803" width="1.28515625" style="3" customWidth="1"/>
    <col min="12804" max="12804" width="13" style="3"/>
    <col min="12805" max="12805" width="1.140625" style="3" customWidth="1"/>
    <col min="12806" max="12806" width="13" style="3"/>
    <col min="12807" max="12807" width="1.140625" style="3" customWidth="1"/>
    <col min="12808" max="12808" width="13" style="3"/>
    <col min="12809" max="12809" width="1" style="3" customWidth="1"/>
    <col min="12810" max="12810" width="13" style="3"/>
    <col min="12811" max="12811" width="1.5703125" style="3" customWidth="1"/>
    <col min="12812" max="12812" width="13" style="3"/>
    <col min="12813" max="12813" width="15.5703125" style="3" customWidth="1"/>
    <col min="12814" max="13056" width="13" style="3"/>
    <col min="13057" max="13057" width="32.85546875" style="3" customWidth="1"/>
    <col min="13058" max="13058" width="13" style="3"/>
    <col min="13059" max="13059" width="1.28515625" style="3" customWidth="1"/>
    <col min="13060" max="13060" width="13" style="3"/>
    <col min="13061" max="13061" width="1.140625" style="3" customWidth="1"/>
    <col min="13062" max="13062" width="13" style="3"/>
    <col min="13063" max="13063" width="1.140625" style="3" customWidth="1"/>
    <col min="13064" max="13064" width="13" style="3"/>
    <col min="13065" max="13065" width="1" style="3" customWidth="1"/>
    <col min="13066" max="13066" width="13" style="3"/>
    <col min="13067" max="13067" width="1.5703125" style="3" customWidth="1"/>
    <col min="13068" max="13068" width="13" style="3"/>
    <col min="13069" max="13069" width="15.5703125" style="3" customWidth="1"/>
    <col min="13070" max="13312" width="13" style="3"/>
    <col min="13313" max="13313" width="32.85546875" style="3" customWidth="1"/>
    <col min="13314" max="13314" width="13" style="3"/>
    <col min="13315" max="13315" width="1.28515625" style="3" customWidth="1"/>
    <col min="13316" max="13316" width="13" style="3"/>
    <col min="13317" max="13317" width="1.140625" style="3" customWidth="1"/>
    <col min="13318" max="13318" width="13" style="3"/>
    <col min="13319" max="13319" width="1.140625" style="3" customWidth="1"/>
    <col min="13320" max="13320" width="13" style="3"/>
    <col min="13321" max="13321" width="1" style="3" customWidth="1"/>
    <col min="13322" max="13322" width="13" style="3"/>
    <col min="13323" max="13323" width="1.5703125" style="3" customWidth="1"/>
    <col min="13324" max="13324" width="13" style="3"/>
    <col min="13325" max="13325" width="15.5703125" style="3" customWidth="1"/>
    <col min="13326" max="13568" width="13" style="3"/>
    <col min="13569" max="13569" width="32.85546875" style="3" customWidth="1"/>
    <col min="13570" max="13570" width="13" style="3"/>
    <col min="13571" max="13571" width="1.28515625" style="3" customWidth="1"/>
    <col min="13572" max="13572" width="13" style="3"/>
    <col min="13573" max="13573" width="1.140625" style="3" customWidth="1"/>
    <col min="13574" max="13574" width="13" style="3"/>
    <col min="13575" max="13575" width="1.140625" style="3" customWidth="1"/>
    <col min="13576" max="13576" width="13" style="3"/>
    <col min="13577" max="13577" width="1" style="3" customWidth="1"/>
    <col min="13578" max="13578" width="13" style="3"/>
    <col min="13579" max="13579" width="1.5703125" style="3" customWidth="1"/>
    <col min="13580" max="13580" width="13" style="3"/>
    <col min="13581" max="13581" width="15.5703125" style="3" customWidth="1"/>
    <col min="13582" max="13824" width="13" style="3"/>
    <col min="13825" max="13825" width="32.85546875" style="3" customWidth="1"/>
    <col min="13826" max="13826" width="13" style="3"/>
    <col min="13827" max="13827" width="1.28515625" style="3" customWidth="1"/>
    <col min="13828" max="13828" width="13" style="3"/>
    <col min="13829" max="13829" width="1.140625" style="3" customWidth="1"/>
    <col min="13830" max="13830" width="13" style="3"/>
    <col min="13831" max="13831" width="1.140625" style="3" customWidth="1"/>
    <col min="13832" max="13832" width="13" style="3"/>
    <col min="13833" max="13833" width="1" style="3" customWidth="1"/>
    <col min="13834" max="13834" width="13" style="3"/>
    <col min="13835" max="13835" width="1.5703125" style="3" customWidth="1"/>
    <col min="13836" max="13836" width="13" style="3"/>
    <col min="13837" max="13837" width="15.5703125" style="3" customWidth="1"/>
    <col min="13838" max="14080" width="13" style="3"/>
    <col min="14081" max="14081" width="32.85546875" style="3" customWidth="1"/>
    <col min="14082" max="14082" width="13" style="3"/>
    <col min="14083" max="14083" width="1.28515625" style="3" customWidth="1"/>
    <col min="14084" max="14084" width="13" style="3"/>
    <col min="14085" max="14085" width="1.140625" style="3" customWidth="1"/>
    <col min="14086" max="14086" width="13" style="3"/>
    <col min="14087" max="14087" width="1.140625" style="3" customWidth="1"/>
    <col min="14088" max="14088" width="13" style="3"/>
    <col min="14089" max="14089" width="1" style="3" customWidth="1"/>
    <col min="14090" max="14090" width="13" style="3"/>
    <col min="14091" max="14091" width="1.5703125" style="3" customWidth="1"/>
    <col min="14092" max="14092" width="13" style="3"/>
    <col min="14093" max="14093" width="15.5703125" style="3" customWidth="1"/>
    <col min="14094" max="14336" width="13" style="3"/>
    <col min="14337" max="14337" width="32.85546875" style="3" customWidth="1"/>
    <col min="14338" max="14338" width="13" style="3"/>
    <col min="14339" max="14339" width="1.28515625" style="3" customWidth="1"/>
    <col min="14340" max="14340" width="13" style="3"/>
    <col min="14341" max="14341" width="1.140625" style="3" customWidth="1"/>
    <col min="14342" max="14342" width="13" style="3"/>
    <col min="14343" max="14343" width="1.140625" style="3" customWidth="1"/>
    <col min="14344" max="14344" width="13" style="3"/>
    <col min="14345" max="14345" width="1" style="3" customWidth="1"/>
    <col min="14346" max="14346" width="13" style="3"/>
    <col min="14347" max="14347" width="1.5703125" style="3" customWidth="1"/>
    <col min="14348" max="14348" width="13" style="3"/>
    <col min="14349" max="14349" width="15.5703125" style="3" customWidth="1"/>
    <col min="14350" max="14592" width="13" style="3"/>
    <col min="14593" max="14593" width="32.85546875" style="3" customWidth="1"/>
    <col min="14594" max="14594" width="13" style="3"/>
    <col min="14595" max="14595" width="1.28515625" style="3" customWidth="1"/>
    <col min="14596" max="14596" width="13" style="3"/>
    <col min="14597" max="14597" width="1.140625" style="3" customWidth="1"/>
    <col min="14598" max="14598" width="13" style="3"/>
    <col min="14599" max="14599" width="1.140625" style="3" customWidth="1"/>
    <col min="14600" max="14600" width="13" style="3"/>
    <col min="14601" max="14601" width="1" style="3" customWidth="1"/>
    <col min="14602" max="14602" width="13" style="3"/>
    <col min="14603" max="14603" width="1.5703125" style="3" customWidth="1"/>
    <col min="14604" max="14604" width="13" style="3"/>
    <col min="14605" max="14605" width="15.5703125" style="3" customWidth="1"/>
    <col min="14606" max="14848" width="13" style="3"/>
    <col min="14849" max="14849" width="32.85546875" style="3" customWidth="1"/>
    <col min="14850" max="14850" width="13" style="3"/>
    <col min="14851" max="14851" width="1.28515625" style="3" customWidth="1"/>
    <col min="14852" max="14852" width="13" style="3"/>
    <col min="14853" max="14853" width="1.140625" style="3" customWidth="1"/>
    <col min="14854" max="14854" width="13" style="3"/>
    <col min="14855" max="14855" width="1.140625" style="3" customWidth="1"/>
    <col min="14856" max="14856" width="13" style="3"/>
    <col min="14857" max="14857" width="1" style="3" customWidth="1"/>
    <col min="14858" max="14858" width="13" style="3"/>
    <col min="14859" max="14859" width="1.5703125" style="3" customWidth="1"/>
    <col min="14860" max="14860" width="13" style="3"/>
    <col min="14861" max="14861" width="15.5703125" style="3" customWidth="1"/>
    <col min="14862" max="15104" width="13" style="3"/>
    <col min="15105" max="15105" width="32.85546875" style="3" customWidth="1"/>
    <col min="15106" max="15106" width="13" style="3"/>
    <col min="15107" max="15107" width="1.28515625" style="3" customWidth="1"/>
    <col min="15108" max="15108" width="13" style="3"/>
    <col min="15109" max="15109" width="1.140625" style="3" customWidth="1"/>
    <col min="15110" max="15110" width="13" style="3"/>
    <col min="15111" max="15111" width="1.140625" style="3" customWidth="1"/>
    <col min="15112" max="15112" width="13" style="3"/>
    <col min="15113" max="15113" width="1" style="3" customWidth="1"/>
    <col min="15114" max="15114" width="13" style="3"/>
    <col min="15115" max="15115" width="1.5703125" style="3" customWidth="1"/>
    <col min="15116" max="15116" width="13" style="3"/>
    <col min="15117" max="15117" width="15.5703125" style="3" customWidth="1"/>
    <col min="15118" max="15360" width="13" style="3"/>
    <col min="15361" max="15361" width="32.85546875" style="3" customWidth="1"/>
    <col min="15362" max="15362" width="13" style="3"/>
    <col min="15363" max="15363" width="1.28515625" style="3" customWidth="1"/>
    <col min="15364" max="15364" width="13" style="3"/>
    <col min="15365" max="15365" width="1.140625" style="3" customWidth="1"/>
    <col min="15366" max="15366" width="13" style="3"/>
    <col min="15367" max="15367" width="1.140625" style="3" customWidth="1"/>
    <col min="15368" max="15368" width="13" style="3"/>
    <col min="15369" max="15369" width="1" style="3" customWidth="1"/>
    <col min="15370" max="15370" width="13" style="3"/>
    <col min="15371" max="15371" width="1.5703125" style="3" customWidth="1"/>
    <col min="15372" max="15372" width="13" style="3"/>
    <col min="15373" max="15373" width="15.5703125" style="3" customWidth="1"/>
    <col min="15374" max="15616" width="13" style="3"/>
    <col min="15617" max="15617" width="32.85546875" style="3" customWidth="1"/>
    <col min="15618" max="15618" width="13" style="3"/>
    <col min="15619" max="15619" width="1.28515625" style="3" customWidth="1"/>
    <col min="15620" max="15620" width="13" style="3"/>
    <col min="15621" max="15621" width="1.140625" style="3" customWidth="1"/>
    <col min="15622" max="15622" width="13" style="3"/>
    <col min="15623" max="15623" width="1.140625" style="3" customWidth="1"/>
    <col min="15624" max="15624" width="13" style="3"/>
    <col min="15625" max="15625" width="1" style="3" customWidth="1"/>
    <col min="15626" max="15626" width="13" style="3"/>
    <col min="15627" max="15627" width="1.5703125" style="3" customWidth="1"/>
    <col min="15628" max="15628" width="13" style="3"/>
    <col min="15629" max="15629" width="15.5703125" style="3" customWidth="1"/>
    <col min="15630" max="15872" width="13" style="3"/>
    <col min="15873" max="15873" width="32.85546875" style="3" customWidth="1"/>
    <col min="15874" max="15874" width="13" style="3"/>
    <col min="15875" max="15875" width="1.28515625" style="3" customWidth="1"/>
    <col min="15876" max="15876" width="13" style="3"/>
    <col min="15877" max="15877" width="1.140625" style="3" customWidth="1"/>
    <col min="15878" max="15878" width="13" style="3"/>
    <col min="15879" max="15879" width="1.140625" style="3" customWidth="1"/>
    <col min="15880" max="15880" width="13" style="3"/>
    <col min="15881" max="15881" width="1" style="3" customWidth="1"/>
    <col min="15882" max="15882" width="13" style="3"/>
    <col min="15883" max="15883" width="1.5703125" style="3" customWidth="1"/>
    <col min="15884" max="15884" width="13" style="3"/>
    <col min="15885" max="15885" width="15.5703125" style="3" customWidth="1"/>
    <col min="15886" max="16128" width="13" style="3"/>
    <col min="16129" max="16129" width="32.85546875" style="3" customWidth="1"/>
    <col min="16130" max="16130" width="13" style="3"/>
    <col min="16131" max="16131" width="1.28515625" style="3" customWidth="1"/>
    <col min="16132" max="16132" width="13" style="3"/>
    <col min="16133" max="16133" width="1.140625" style="3" customWidth="1"/>
    <col min="16134" max="16134" width="13" style="3"/>
    <col min="16135" max="16135" width="1.140625" style="3" customWidth="1"/>
    <col min="16136" max="16136" width="13" style="3"/>
    <col min="16137" max="16137" width="1" style="3" customWidth="1"/>
    <col min="16138" max="16138" width="13" style="3"/>
    <col min="16139" max="16139" width="1.5703125" style="3" customWidth="1"/>
    <col min="16140" max="16140" width="13" style="3"/>
    <col min="16141" max="16141" width="15.5703125" style="3" customWidth="1"/>
    <col min="16142" max="16384" width="13" style="3"/>
  </cols>
  <sheetData>
    <row r="1" spans="1:11" x14ac:dyDescent="0.25">
      <c r="A1" s="34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78"/>
    </row>
    <row r="2" spans="1:11" x14ac:dyDescent="0.25">
      <c r="A2" s="36" t="s">
        <v>104</v>
      </c>
      <c r="B2" s="19"/>
      <c r="C2" s="19"/>
      <c r="D2" s="19"/>
      <c r="E2" s="19"/>
      <c r="F2" s="19"/>
      <c r="G2" s="19"/>
      <c r="H2" s="19"/>
      <c r="I2" s="19"/>
      <c r="J2" s="19"/>
      <c r="K2" s="79"/>
    </row>
    <row r="3" spans="1:11" x14ac:dyDescent="0.25">
      <c r="A3" s="37" t="s">
        <v>76</v>
      </c>
      <c r="B3" s="38"/>
      <c r="C3" s="39"/>
      <c r="D3" s="39"/>
      <c r="E3" s="39"/>
      <c r="F3" s="39"/>
      <c r="G3" s="39"/>
      <c r="H3" s="39"/>
      <c r="I3" s="39"/>
      <c r="J3" s="39" t="s">
        <v>77</v>
      </c>
      <c r="K3" s="80"/>
    </row>
    <row r="4" spans="1:11" x14ac:dyDescent="0.25">
      <c r="A4" s="128" t="s">
        <v>78</v>
      </c>
      <c r="B4" s="40" t="s">
        <v>79</v>
      </c>
      <c r="C4" s="41"/>
      <c r="D4" s="40" t="s">
        <v>30</v>
      </c>
      <c r="E4" s="40"/>
      <c r="F4" s="40" t="s">
        <v>80</v>
      </c>
      <c r="G4" s="40"/>
      <c r="H4" s="40" t="s">
        <v>81</v>
      </c>
      <c r="I4" s="40"/>
      <c r="J4" s="40" t="s">
        <v>82</v>
      </c>
      <c r="K4" s="42"/>
    </row>
    <row r="5" spans="1:11" x14ac:dyDescent="0.25">
      <c r="A5" s="127"/>
      <c r="B5" s="43">
        <v>43466</v>
      </c>
      <c r="C5" s="44"/>
      <c r="D5" s="43" t="s">
        <v>83</v>
      </c>
      <c r="E5" s="45"/>
      <c r="F5" s="45" t="s">
        <v>84</v>
      </c>
      <c r="G5" s="45"/>
      <c r="H5" s="45" t="s">
        <v>101</v>
      </c>
      <c r="I5" s="45"/>
      <c r="J5" s="43">
        <v>43830</v>
      </c>
      <c r="K5" s="46"/>
    </row>
    <row r="6" spans="1:11" x14ac:dyDescent="0.25">
      <c r="A6" s="47" t="s">
        <v>21</v>
      </c>
      <c r="B6" s="48">
        <v>51143.62</v>
      </c>
      <c r="C6" s="49"/>
      <c r="D6" s="49">
        <v>0</v>
      </c>
      <c r="E6" s="49"/>
      <c r="F6" s="49">
        <v>0</v>
      </c>
      <c r="G6" s="49"/>
      <c r="H6" s="49"/>
      <c r="I6" s="49"/>
      <c r="J6" s="48">
        <f>+B6+D6-F6</f>
        <v>51143.62</v>
      </c>
      <c r="K6" s="42" t="s">
        <v>30</v>
      </c>
    </row>
    <row r="7" spans="1:11" x14ac:dyDescent="0.25">
      <c r="A7" s="47" t="s">
        <v>99</v>
      </c>
      <c r="B7" s="49">
        <v>79972.19</v>
      </c>
      <c r="C7" s="49"/>
      <c r="D7" s="49">
        <f>2190+2079</f>
        <v>4269</v>
      </c>
      <c r="E7" s="49"/>
      <c r="F7" s="49">
        <v>0</v>
      </c>
      <c r="G7" s="49"/>
      <c r="H7" s="49"/>
      <c r="I7" s="49"/>
      <c r="J7" s="49">
        <f>+B7+D7-F7</f>
        <v>84241.19</v>
      </c>
      <c r="K7" s="50"/>
    </row>
    <row r="8" spans="1:11" x14ac:dyDescent="0.25">
      <c r="A8" s="47" t="s">
        <v>86</v>
      </c>
      <c r="B8" s="49">
        <v>123623.22</v>
      </c>
      <c r="C8" s="49"/>
      <c r="D8" s="51">
        <v>0</v>
      </c>
      <c r="E8" s="49"/>
      <c r="F8" s="51">
        <v>0</v>
      </c>
      <c r="G8" s="49"/>
      <c r="H8" s="51"/>
      <c r="I8" s="49"/>
      <c r="J8" s="49">
        <f>+B8+D8+F8</f>
        <v>123623.22</v>
      </c>
      <c r="K8" s="50"/>
    </row>
    <row r="9" spans="1:11" x14ac:dyDescent="0.25">
      <c r="A9" s="47" t="s">
        <v>87</v>
      </c>
      <c r="B9" s="49">
        <v>3197.25</v>
      </c>
      <c r="C9" s="49"/>
      <c r="D9" s="49">
        <v>0</v>
      </c>
      <c r="E9" s="49"/>
      <c r="F9" s="49">
        <v>0</v>
      </c>
      <c r="G9" s="49"/>
      <c r="H9" s="40"/>
      <c r="I9" s="49"/>
      <c r="J9" s="49">
        <f>+B9+D9-F9</f>
        <v>3197.25</v>
      </c>
      <c r="K9" s="50"/>
    </row>
    <row r="10" spans="1:11" x14ac:dyDescent="0.25">
      <c r="A10" s="47" t="s">
        <v>68</v>
      </c>
      <c r="B10" s="52">
        <v>534.76</v>
      </c>
      <c r="C10" s="52"/>
      <c r="D10" s="53"/>
      <c r="E10" s="52"/>
      <c r="F10" s="53">
        <v>0</v>
      </c>
      <c r="G10" s="52"/>
      <c r="H10" s="53"/>
      <c r="I10" s="52"/>
      <c r="J10" s="52">
        <f>+B10+D10-F10</f>
        <v>534.76</v>
      </c>
      <c r="K10" s="46"/>
    </row>
    <row r="11" spans="1:11" x14ac:dyDescent="0.25">
      <c r="A11" s="47"/>
      <c r="B11" s="49">
        <f>SUM(B6:B10)</f>
        <v>258471.04000000001</v>
      </c>
      <c r="C11" s="49"/>
      <c r="D11" s="49">
        <f>SUM(D6:D10)</f>
        <v>4269</v>
      </c>
      <c r="E11" s="41"/>
      <c r="F11" s="49">
        <f>SUM(F6:F10)</f>
        <v>0</v>
      </c>
      <c r="G11" s="41"/>
      <c r="H11" s="49"/>
      <c r="I11" s="41"/>
      <c r="J11" s="49">
        <f>SUM(J6:J10)</f>
        <v>262740.04000000004</v>
      </c>
      <c r="K11" s="42"/>
    </row>
    <row r="12" spans="1:11" x14ac:dyDescent="0.25">
      <c r="A12" s="47" t="s">
        <v>30</v>
      </c>
      <c r="B12" s="49" t="s">
        <v>30</v>
      </c>
      <c r="C12" s="49"/>
      <c r="D12" s="41"/>
      <c r="E12" s="41"/>
      <c r="F12" s="41"/>
      <c r="G12" s="41"/>
      <c r="H12" s="49" t="s">
        <v>30</v>
      </c>
      <c r="I12" s="49"/>
      <c r="J12" s="49" t="str">
        <f>+H12</f>
        <v xml:space="preserve"> </v>
      </c>
      <c r="K12" s="50"/>
    </row>
    <row r="13" spans="1:11" x14ac:dyDescent="0.25">
      <c r="A13" s="47" t="s">
        <v>88</v>
      </c>
      <c r="B13" s="52">
        <v>202231.33</v>
      </c>
      <c r="C13" s="49"/>
      <c r="D13" s="52">
        <v>0</v>
      </c>
      <c r="E13" s="44"/>
      <c r="F13" s="52">
        <v>0</v>
      </c>
      <c r="G13" s="44"/>
      <c r="H13" s="52">
        <v>19954.47</v>
      </c>
      <c r="I13" s="44"/>
      <c r="J13" s="52">
        <f>+B13+D13+F13+H13</f>
        <v>222185.8</v>
      </c>
      <c r="K13" s="46"/>
    </row>
    <row r="14" spans="1:11" x14ac:dyDescent="0.25">
      <c r="A14" s="41"/>
      <c r="B14" s="49"/>
      <c r="C14" s="41"/>
      <c r="D14" s="41"/>
      <c r="E14" s="41"/>
      <c r="F14" s="41"/>
      <c r="G14" s="41"/>
      <c r="H14" s="41"/>
      <c r="I14" s="41"/>
      <c r="J14" s="41"/>
      <c r="K14" s="50"/>
    </row>
    <row r="15" spans="1:11" x14ac:dyDescent="0.25">
      <c r="A15" s="44"/>
      <c r="B15" s="52">
        <f>+B11-B13</f>
        <v>56239.710000000021</v>
      </c>
      <c r="C15" s="44"/>
      <c r="D15" s="52">
        <f>+D11+D13</f>
        <v>4269</v>
      </c>
      <c r="E15" s="44"/>
      <c r="F15" s="52">
        <f>+F11-F13</f>
        <v>0</v>
      </c>
      <c r="G15" s="44"/>
      <c r="H15" s="52">
        <f>+H13</f>
        <v>19954.47</v>
      </c>
      <c r="I15" s="44"/>
      <c r="J15" s="52">
        <f>+J11-J13</f>
        <v>40554.240000000049</v>
      </c>
      <c r="K15" s="46"/>
    </row>
    <row r="16" spans="1:11" x14ac:dyDescent="0.25">
      <c r="A16" s="17"/>
      <c r="B16" s="54"/>
      <c r="C16" s="17"/>
      <c r="D16" s="17"/>
      <c r="E16" s="17"/>
      <c r="F16" s="17"/>
      <c r="G16" s="17"/>
      <c r="H16" s="17"/>
      <c r="I16" s="17"/>
      <c r="J16" s="54">
        <f>+B15+D15-H15+F15</f>
        <v>40554.24000000002</v>
      </c>
    </row>
    <row r="17" spans="1:11" x14ac:dyDescent="0.25">
      <c r="A17" s="19"/>
      <c r="H17" s="10"/>
      <c r="I17" s="10"/>
      <c r="J17" s="10"/>
      <c r="K17" s="10"/>
    </row>
    <row r="18" spans="1:11" x14ac:dyDescent="0.25">
      <c r="A18" s="34" t="s">
        <v>31</v>
      </c>
      <c r="B18" s="35"/>
      <c r="C18" s="35"/>
      <c r="D18" s="35"/>
      <c r="E18" s="35"/>
      <c r="F18" s="35"/>
      <c r="G18" s="35"/>
      <c r="H18" s="55"/>
      <c r="I18" s="42"/>
      <c r="J18" s="10"/>
      <c r="K18" s="10"/>
    </row>
    <row r="19" spans="1:11" x14ac:dyDescent="0.25">
      <c r="A19" s="36" t="s">
        <v>104</v>
      </c>
      <c r="B19" s="19"/>
      <c r="C19" s="19"/>
      <c r="D19" s="19"/>
      <c r="E19" s="19"/>
      <c r="F19" s="19"/>
      <c r="G19" s="19"/>
      <c r="H19" s="56"/>
      <c r="I19" s="50"/>
      <c r="J19" s="10"/>
      <c r="K19" s="10"/>
    </row>
    <row r="20" spans="1:11" x14ac:dyDescent="0.25">
      <c r="A20" s="37" t="s">
        <v>89</v>
      </c>
      <c r="B20" s="38"/>
      <c r="C20" s="39"/>
      <c r="D20" s="39"/>
      <c r="E20" s="39"/>
      <c r="F20" s="39"/>
      <c r="G20" s="39"/>
      <c r="H20" s="57" t="s">
        <v>77</v>
      </c>
      <c r="I20" s="46"/>
    </row>
    <row r="21" spans="1:11" x14ac:dyDescent="0.25">
      <c r="A21" s="128" t="s">
        <v>78</v>
      </c>
      <c r="B21" s="58" t="s">
        <v>90</v>
      </c>
      <c r="C21" s="41"/>
      <c r="D21" s="40" t="s">
        <v>91</v>
      </c>
      <c r="E21" s="40"/>
      <c r="F21" s="40" t="s">
        <v>80</v>
      </c>
      <c r="G21" s="59"/>
      <c r="H21" s="40" t="s">
        <v>82</v>
      </c>
      <c r="I21" s="42"/>
    </row>
    <row r="22" spans="1:11" x14ac:dyDescent="0.25">
      <c r="A22" s="127"/>
      <c r="B22" s="60">
        <v>43465</v>
      </c>
      <c r="C22" s="44"/>
      <c r="D22" s="43" t="s">
        <v>105</v>
      </c>
      <c r="E22" s="45"/>
      <c r="F22" s="45" t="s">
        <v>102</v>
      </c>
      <c r="G22" s="61"/>
      <c r="H22" s="43">
        <v>43830</v>
      </c>
      <c r="I22" s="46"/>
    </row>
    <row r="23" spans="1:11" x14ac:dyDescent="0.25">
      <c r="A23" s="41" t="s">
        <v>21</v>
      </c>
      <c r="B23" s="49">
        <v>40378.019999999997</v>
      </c>
      <c r="C23" s="49"/>
      <c r="D23" s="49">
        <v>2251.66</v>
      </c>
      <c r="E23" s="49"/>
      <c r="F23" s="49">
        <v>0</v>
      </c>
      <c r="G23" s="62"/>
      <c r="H23" s="49">
        <f>+B23+D23+F23</f>
        <v>42629.679999999993</v>
      </c>
      <c r="I23" s="42"/>
      <c r="K23" s="3" t="s">
        <v>30</v>
      </c>
    </row>
    <row r="24" spans="1:11" x14ac:dyDescent="0.25">
      <c r="A24" s="47" t="s">
        <v>85</v>
      </c>
      <c r="B24" s="49">
        <v>62638.59</v>
      </c>
      <c r="C24" s="49"/>
      <c r="D24" s="49">
        <v>7501.28</v>
      </c>
      <c r="E24" s="49"/>
      <c r="F24" s="49"/>
      <c r="G24" s="62"/>
      <c r="H24" s="49">
        <f>+B24+D24-F24</f>
        <v>70139.87</v>
      </c>
      <c r="I24" s="50"/>
      <c r="K24" s="3" t="s">
        <v>30</v>
      </c>
    </row>
    <row r="25" spans="1:11" x14ac:dyDescent="0.25">
      <c r="A25" s="47" t="s">
        <v>86</v>
      </c>
      <c r="B25" s="49">
        <v>95482.71</v>
      </c>
      <c r="C25" s="49"/>
      <c r="D25" s="49">
        <v>10201.530000000001</v>
      </c>
      <c r="E25" s="49"/>
      <c r="F25" s="49" t="s">
        <v>30</v>
      </c>
      <c r="G25" s="62"/>
      <c r="H25" s="49">
        <f>+B25+D25</f>
        <v>105684.24</v>
      </c>
      <c r="I25" s="50"/>
      <c r="K25" s="3" t="s">
        <v>30</v>
      </c>
    </row>
    <row r="26" spans="1:11" x14ac:dyDescent="0.25">
      <c r="A26" s="47" t="s">
        <v>87</v>
      </c>
      <c r="B26" s="49">
        <v>3197.25</v>
      </c>
      <c r="C26" s="49"/>
      <c r="D26" s="49">
        <v>0</v>
      </c>
      <c r="E26" s="49"/>
      <c r="F26" s="49" t="s">
        <v>30</v>
      </c>
      <c r="G26" s="62"/>
      <c r="H26" s="49">
        <f>+B26+D26</f>
        <v>3197.25</v>
      </c>
      <c r="I26" s="50"/>
      <c r="K26" s="3" t="s">
        <v>30</v>
      </c>
    </row>
    <row r="27" spans="1:11" x14ac:dyDescent="0.25">
      <c r="A27" s="47" t="s">
        <v>68</v>
      </c>
      <c r="B27" s="49">
        <v>534.76</v>
      </c>
      <c r="C27" s="49"/>
      <c r="D27" s="49">
        <v>0</v>
      </c>
      <c r="E27" s="49"/>
      <c r="F27" s="49" t="s">
        <v>30</v>
      </c>
      <c r="G27" s="62"/>
      <c r="H27" s="49">
        <f>+B27+D27</f>
        <v>534.76</v>
      </c>
      <c r="I27" s="50"/>
      <c r="K27" s="3" t="s">
        <v>30</v>
      </c>
    </row>
    <row r="28" spans="1:11" x14ac:dyDescent="0.25">
      <c r="A28" s="63" t="s">
        <v>92</v>
      </c>
      <c r="B28" s="64">
        <f>SUM(B23:B27)</f>
        <v>202231.33000000002</v>
      </c>
      <c r="C28" s="63"/>
      <c r="D28" s="64">
        <f>SUM(D23:D27)</f>
        <v>19954.47</v>
      </c>
      <c r="E28" s="63"/>
      <c r="F28" s="64">
        <f>SUM(F23:F27)</f>
        <v>0</v>
      </c>
      <c r="G28" s="22"/>
      <c r="H28" s="64">
        <f>SUM(H23:H27)</f>
        <v>222185.8</v>
      </c>
      <c r="I28" s="46"/>
    </row>
    <row r="29" spans="1:11" x14ac:dyDescent="0.25">
      <c r="A29" s="19"/>
      <c r="B29" s="51"/>
      <c r="C29" s="19"/>
      <c r="D29" s="51"/>
      <c r="E29" s="19"/>
      <c r="F29" s="51"/>
      <c r="G29" s="19"/>
      <c r="H29" s="51">
        <f>+B28+D28+F28</f>
        <v>222185.80000000002</v>
      </c>
      <c r="K29" s="10"/>
    </row>
    <row r="30" spans="1:11" x14ac:dyDescent="0.25">
      <c r="A30" s="19"/>
      <c r="B30" s="51"/>
      <c r="C30" s="19"/>
      <c r="D30" s="19"/>
      <c r="E30" s="19"/>
      <c r="F30" s="19"/>
      <c r="G30" s="19"/>
      <c r="H30" s="51"/>
      <c r="I30" s="51"/>
      <c r="J30" s="51"/>
    </row>
    <row r="31" spans="1:11" x14ac:dyDescent="0.25">
      <c r="A31" s="34" t="s">
        <v>31</v>
      </c>
      <c r="B31" s="35"/>
      <c r="C31" s="35"/>
      <c r="D31" s="35"/>
      <c r="E31" s="35"/>
      <c r="F31" s="55"/>
      <c r="G31" s="19"/>
      <c r="H31" s="19"/>
      <c r="I31" s="19"/>
      <c r="J31" s="19"/>
    </row>
    <row r="32" spans="1:11" x14ac:dyDescent="0.25">
      <c r="A32" s="36" t="s">
        <v>104</v>
      </c>
      <c r="B32" s="19"/>
      <c r="C32" s="19"/>
      <c r="D32" s="19"/>
      <c r="E32" s="19"/>
      <c r="F32" s="56"/>
      <c r="G32" s="19"/>
      <c r="H32" s="19"/>
      <c r="I32" s="19"/>
      <c r="J32" s="51"/>
    </row>
    <row r="33" spans="1:10" x14ac:dyDescent="0.25">
      <c r="A33" s="65" t="s">
        <v>93</v>
      </c>
      <c r="B33" s="39"/>
      <c r="C33" s="39"/>
      <c r="D33" s="39"/>
      <c r="E33" s="39"/>
      <c r="F33" s="66"/>
      <c r="G33" s="19"/>
      <c r="H33" s="19"/>
      <c r="I33" s="19"/>
      <c r="J33" s="51"/>
    </row>
    <row r="34" spans="1:10" x14ac:dyDescent="0.25">
      <c r="A34" s="126" t="s">
        <v>78</v>
      </c>
      <c r="B34" s="67" t="s">
        <v>79</v>
      </c>
      <c r="C34" s="68"/>
      <c r="D34" s="67" t="s">
        <v>94</v>
      </c>
      <c r="E34" s="67"/>
      <c r="F34" s="67" t="s">
        <v>95</v>
      </c>
      <c r="G34" s="69"/>
      <c r="H34" s="10"/>
      <c r="I34" s="10"/>
      <c r="J34" s="10"/>
    </row>
    <row r="35" spans="1:10" x14ac:dyDescent="0.25">
      <c r="A35" s="127"/>
      <c r="B35" s="43">
        <v>43830</v>
      </c>
      <c r="C35" s="44"/>
      <c r="D35" s="43">
        <v>43830</v>
      </c>
      <c r="E35" s="45"/>
      <c r="F35" s="43">
        <v>43830</v>
      </c>
      <c r="G35" s="69"/>
      <c r="H35" s="70"/>
      <c r="I35" s="10"/>
    </row>
    <row r="36" spans="1:10" x14ac:dyDescent="0.25">
      <c r="A36" s="41" t="s">
        <v>21</v>
      </c>
      <c r="B36" s="49">
        <f>+J6</f>
        <v>51143.62</v>
      </c>
      <c r="C36" s="41" t="s">
        <v>153</v>
      </c>
      <c r="D36" s="49">
        <f>+H23</f>
        <v>42629.679999999993</v>
      </c>
      <c r="E36" s="40"/>
      <c r="F36" s="71">
        <f>+B36-D36</f>
        <v>8513.9400000000096</v>
      </c>
      <c r="G36" s="69"/>
      <c r="H36" s="51"/>
      <c r="I36" s="10"/>
    </row>
    <row r="37" spans="1:10" x14ac:dyDescent="0.25">
      <c r="A37" s="47" t="s">
        <v>85</v>
      </c>
      <c r="B37" s="49">
        <f>+J7</f>
        <v>84241.19</v>
      </c>
      <c r="C37" s="41"/>
      <c r="D37" s="49">
        <f>+H24</f>
        <v>70139.87</v>
      </c>
      <c r="E37" s="40"/>
      <c r="F37" s="71">
        <f>+B37-D37</f>
        <v>14101.320000000007</v>
      </c>
      <c r="G37" s="69"/>
      <c r="H37" s="51" t="s">
        <v>30</v>
      </c>
      <c r="I37" s="10" t="s">
        <v>30</v>
      </c>
      <c r="J37" s="7" t="s">
        <v>30</v>
      </c>
    </row>
    <row r="38" spans="1:10" x14ac:dyDescent="0.25">
      <c r="A38" s="47" t="s">
        <v>86</v>
      </c>
      <c r="B38" s="49">
        <f>+J8</f>
        <v>123623.22</v>
      </c>
      <c r="C38" s="41"/>
      <c r="D38" s="49">
        <f>+H25</f>
        <v>105684.24</v>
      </c>
      <c r="E38" s="40"/>
      <c r="F38" s="71">
        <f>+B38-D38</f>
        <v>17938.979999999996</v>
      </c>
      <c r="G38" s="69"/>
      <c r="H38" s="51"/>
      <c r="I38" s="10"/>
    </row>
    <row r="39" spans="1:10" x14ac:dyDescent="0.25">
      <c r="A39" s="47" t="s">
        <v>87</v>
      </c>
      <c r="B39" s="49">
        <f>+J9</f>
        <v>3197.25</v>
      </c>
      <c r="C39" s="49" t="s">
        <v>153</v>
      </c>
      <c r="D39" s="49">
        <f>+H26</f>
        <v>3197.25</v>
      </c>
      <c r="E39" s="49"/>
      <c r="F39" s="71">
        <f>+B39-D39</f>
        <v>0</v>
      </c>
      <c r="G39" s="51"/>
      <c r="H39" s="51" t="s">
        <v>30</v>
      </c>
      <c r="I39" s="10"/>
    </row>
    <row r="40" spans="1:10" x14ac:dyDescent="0.25">
      <c r="A40" s="47" t="s">
        <v>68</v>
      </c>
      <c r="B40" s="49">
        <f>+J10</f>
        <v>534.76</v>
      </c>
      <c r="C40" s="49" t="s">
        <v>153</v>
      </c>
      <c r="D40" s="49">
        <f>+H27</f>
        <v>534.76</v>
      </c>
      <c r="E40" s="49"/>
      <c r="F40" s="71">
        <f>+B40-D40</f>
        <v>0</v>
      </c>
      <c r="G40" s="51"/>
      <c r="H40" s="51" t="s">
        <v>30</v>
      </c>
      <c r="I40" s="10"/>
    </row>
    <row r="41" spans="1:10" x14ac:dyDescent="0.25">
      <c r="A41" s="63" t="s">
        <v>92</v>
      </c>
      <c r="B41" s="64">
        <f>SUM(B36:B40)</f>
        <v>262740.04000000004</v>
      </c>
      <c r="C41" s="63"/>
      <c r="D41" s="64">
        <f>SUM(D36:D40)</f>
        <v>222185.8</v>
      </c>
      <c r="E41" s="63"/>
      <c r="F41" s="64">
        <f>SUM(F36:F40)</f>
        <v>40554.240000000013</v>
      </c>
      <c r="G41" s="19"/>
      <c r="H41" s="51"/>
      <c r="I41" s="10"/>
    </row>
    <row r="42" spans="1:10" x14ac:dyDescent="0.25">
      <c r="A42" s="19"/>
      <c r="B42" s="51"/>
      <c r="C42" s="19"/>
      <c r="D42" s="51"/>
      <c r="E42" s="19"/>
      <c r="F42" s="51">
        <f>+B41-D41</f>
        <v>40554.240000000049</v>
      </c>
      <c r="G42" s="19"/>
      <c r="H42" s="51"/>
      <c r="I42" s="10"/>
    </row>
  </sheetData>
  <mergeCells count="3">
    <mergeCell ref="A4:A5"/>
    <mergeCell ref="A21:A22"/>
    <mergeCell ref="A34:A35"/>
  </mergeCells>
  <pageMargins left="0.70866141732283472" right="0.70866141732283472" top="1.299212598425197" bottom="0.74803149606299213" header="0.31496062992125984" footer="0.31496062992125984"/>
  <pageSetup scale="87" orientation="portrait" blackAndWhite="1" horizontalDpi="360" verticalDpi="360" r:id="rId1"/>
  <headerFoot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11" sqref="D11"/>
    </sheetView>
  </sheetViews>
  <sheetFormatPr baseColWidth="10" defaultRowHeight="15" x14ac:dyDescent="0.25"/>
  <cols>
    <col min="1" max="1" width="10.7109375" customWidth="1"/>
    <col min="2" max="2" width="42.85546875" customWidth="1"/>
    <col min="3" max="3" width="16.42578125" customWidth="1"/>
    <col min="6" max="6" width="13.28515625" customWidth="1"/>
    <col min="7" max="7" width="14" customWidth="1"/>
  </cols>
  <sheetData>
    <row r="1" spans="1:12" ht="15.75" x14ac:dyDescent="0.25">
      <c r="A1" s="118" t="s">
        <v>31</v>
      </c>
      <c r="B1" s="16"/>
      <c r="C1" s="16"/>
      <c r="D1" s="16"/>
      <c r="E1" s="16"/>
      <c r="F1" s="16"/>
      <c r="G1" s="119"/>
    </row>
    <row r="2" spans="1:12" ht="21" x14ac:dyDescent="0.35">
      <c r="A2" s="120" t="s">
        <v>129</v>
      </c>
      <c r="B2" s="114"/>
      <c r="C2" s="114"/>
      <c r="D2" s="5"/>
      <c r="E2" s="5"/>
      <c r="F2" s="5"/>
      <c r="G2" s="121"/>
      <c r="H2" s="5"/>
      <c r="I2" s="5"/>
      <c r="J2" s="5"/>
      <c r="K2" s="5"/>
      <c r="L2" s="5"/>
    </row>
    <row r="3" spans="1:12" x14ac:dyDescent="0.25">
      <c r="A3" s="129" t="s">
        <v>108</v>
      </c>
      <c r="B3" s="130"/>
      <c r="C3" s="130"/>
      <c r="D3" s="5"/>
      <c r="E3" s="10"/>
      <c r="F3" s="10"/>
      <c r="G3" s="79"/>
      <c r="H3" s="10"/>
      <c r="I3" s="10"/>
      <c r="J3" s="87"/>
      <c r="K3" s="5"/>
      <c r="L3" s="5"/>
    </row>
    <row r="4" spans="1:12" x14ac:dyDescent="0.25">
      <c r="A4" s="122" t="s">
        <v>30</v>
      </c>
      <c r="B4" s="8" t="s">
        <v>30</v>
      </c>
      <c r="C4" s="8"/>
      <c r="D4" s="84"/>
      <c r="E4" s="18" t="s">
        <v>30</v>
      </c>
      <c r="F4" s="123"/>
      <c r="G4" s="124"/>
      <c r="H4" s="73"/>
      <c r="I4" s="10"/>
      <c r="J4" s="73"/>
      <c r="K4" s="5"/>
      <c r="L4" s="73"/>
    </row>
    <row r="5" spans="1:12" x14ac:dyDescent="0.25">
      <c r="A5" s="88" t="s">
        <v>109</v>
      </c>
      <c r="B5" s="88" t="s">
        <v>107</v>
      </c>
      <c r="C5" s="116" t="s">
        <v>121</v>
      </c>
      <c r="D5" s="88" t="s">
        <v>106</v>
      </c>
      <c r="E5" s="88" t="s">
        <v>32</v>
      </c>
      <c r="F5" s="88" t="s">
        <v>110</v>
      </c>
      <c r="G5" s="88" t="s">
        <v>70</v>
      </c>
      <c r="H5" s="72"/>
      <c r="I5" s="10"/>
      <c r="J5" s="10"/>
      <c r="K5" s="5"/>
      <c r="L5" s="76"/>
    </row>
    <row r="6" spans="1:12" ht="16.5" x14ac:dyDescent="0.3">
      <c r="A6" s="95">
        <v>41304</v>
      </c>
      <c r="B6" s="74" t="s">
        <v>123</v>
      </c>
      <c r="C6" s="115" t="s">
        <v>124</v>
      </c>
      <c r="D6" s="113" t="s">
        <v>118</v>
      </c>
      <c r="E6" s="89">
        <v>35705.360000000001</v>
      </c>
      <c r="F6" s="90">
        <f>31598.85+535.98</f>
        <v>32134.829999999998</v>
      </c>
      <c r="G6" s="91">
        <f>+E6-F6</f>
        <v>3570.5300000000025</v>
      </c>
      <c r="H6" s="72"/>
      <c r="I6" s="72"/>
      <c r="J6" s="72"/>
      <c r="K6" s="5"/>
      <c r="L6" s="11"/>
    </row>
    <row r="7" spans="1:12" ht="16.5" x14ac:dyDescent="0.3">
      <c r="A7" s="95">
        <v>41687</v>
      </c>
      <c r="B7" s="74" t="s">
        <v>127</v>
      </c>
      <c r="C7" s="115" t="s">
        <v>128</v>
      </c>
      <c r="D7" s="113" t="s">
        <v>116</v>
      </c>
      <c r="E7" s="92">
        <v>37491.08</v>
      </c>
      <c r="F7" s="93">
        <f>25868.86+6748.4+1124.71</f>
        <v>33741.97</v>
      </c>
      <c r="G7" s="94">
        <f>+E7-F7</f>
        <v>3749.1100000000006</v>
      </c>
      <c r="H7" s="72"/>
      <c r="I7" s="72"/>
      <c r="J7" s="72"/>
      <c r="K7" s="5"/>
      <c r="L7" s="11"/>
    </row>
    <row r="8" spans="1:12" ht="16.5" x14ac:dyDescent="0.3">
      <c r="A8" s="95">
        <v>42306</v>
      </c>
      <c r="B8" s="74" t="s">
        <v>125</v>
      </c>
      <c r="C8" s="115" t="s">
        <v>126</v>
      </c>
      <c r="D8" s="113" t="s">
        <v>117</v>
      </c>
      <c r="E8" s="92">
        <v>35703.57</v>
      </c>
      <c r="F8" s="93">
        <f>13924.39+6426.24+0.12+5355.5+535.55+535.57</f>
        <v>26777.369999999995</v>
      </c>
      <c r="G8" s="94">
        <f>+E8-F8</f>
        <v>8926.2000000000044</v>
      </c>
      <c r="H8" s="72"/>
      <c r="I8" s="72"/>
      <c r="J8" s="72"/>
      <c r="K8" s="5"/>
      <c r="L8" s="11"/>
    </row>
    <row r="9" spans="1:12" ht="16.5" x14ac:dyDescent="0.3">
      <c r="A9" s="95">
        <v>42016</v>
      </c>
      <c r="B9" s="74" t="s">
        <v>120</v>
      </c>
      <c r="C9" s="115" t="s">
        <v>122</v>
      </c>
      <c r="D9" s="113" t="s">
        <v>119</v>
      </c>
      <c r="E9" s="92">
        <v>14723.21</v>
      </c>
      <c r="F9" s="93">
        <f>7729.69+2650.18+2208.5+220.85+220.85</f>
        <v>13030.07</v>
      </c>
      <c r="G9" s="94">
        <f>+E9-F9</f>
        <v>1693.1399999999994</v>
      </c>
      <c r="H9" s="72"/>
      <c r="I9" s="72"/>
      <c r="J9" s="72"/>
      <c r="K9" s="5"/>
      <c r="L9" s="11"/>
    </row>
    <row r="10" spans="1:12" ht="17.25" thickBot="1" x14ac:dyDescent="0.35">
      <c r="A10" s="117" t="s">
        <v>30</v>
      </c>
      <c r="B10" s="74"/>
      <c r="C10" s="74"/>
      <c r="D10" s="75"/>
      <c r="E10" s="96">
        <f>SUM(E4:E9)</f>
        <v>123623.22</v>
      </c>
      <c r="F10" s="96">
        <f>SUM(F4:F9)</f>
        <v>105684.23999999999</v>
      </c>
      <c r="G10" s="96">
        <f>SUM(G4:G9)</f>
        <v>17938.980000000007</v>
      </c>
      <c r="H10" s="12"/>
      <c r="I10" s="72"/>
      <c r="J10" s="72"/>
      <c r="K10" s="5"/>
      <c r="L10" s="11"/>
    </row>
    <row r="11" spans="1:12" ht="15.75" thickTop="1" x14ac:dyDescent="0.25">
      <c r="G11" s="5"/>
      <c r="H11" s="5"/>
      <c r="I11" s="5"/>
      <c r="J11" s="5"/>
      <c r="K11" s="5"/>
      <c r="L11" s="5"/>
    </row>
    <row r="12" spans="1:12" x14ac:dyDescent="0.25">
      <c r="G12" s="5"/>
      <c r="H12" s="5"/>
      <c r="I12" s="5"/>
      <c r="J12" s="5"/>
      <c r="K12" s="5"/>
      <c r="L12" s="5"/>
    </row>
  </sheetData>
  <mergeCells count="1">
    <mergeCell ref="A3:C3"/>
  </mergeCells>
  <pageMargins left="1.03" right="0.70866141732283472" top="1.1417322834645669" bottom="0.74803149606299213" header="0.31496062992125984" footer="0.31496062992125984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47" workbookViewId="0">
      <selection activeCell="C67" sqref="C67"/>
    </sheetView>
  </sheetViews>
  <sheetFormatPr baseColWidth="10" defaultRowHeight="15" x14ac:dyDescent="0.25"/>
  <cols>
    <col min="1" max="1" width="11.42578125" style="3"/>
    <col min="2" max="2" width="37.5703125" style="17" customWidth="1"/>
    <col min="3" max="3" width="11.5703125" style="25" customWidth="1"/>
    <col min="4" max="4" width="11.42578125" style="25" hidden="1" customWidth="1"/>
    <col min="5" max="5" width="14.5703125" style="25" hidden="1" customWidth="1"/>
    <col min="6" max="16" width="11.42578125" style="25" hidden="1" customWidth="1"/>
    <col min="17" max="17" width="12.85546875" style="25" customWidth="1"/>
    <col min="18" max="21" width="11.42578125" style="25"/>
    <col min="22" max="24" width="11.42578125" style="3"/>
    <col min="25" max="25" width="11.85546875" style="3" customWidth="1"/>
    <col min="26" max="30" width="11.42578125" style="3"/>
    <col min="31" max="31" width="12.42578125" style="3" customWidth="1"/>
    <col min="32" max="16384" width="11.42578125" style="3"/>
  </cols>
  <sheetData>
    <row r="1" spans="1:32" s="10" customFormat="1" x14ac:dyDescent="0.25">
      <c r="A1" s="28" t="s">
        <v>31</v>
      </c>
      <c r="B1" s="28"/>
      <c r="C1" s="25"/>
      <c r="D1" s="25"/>
      <c r="E1" s="25"/>
      <c r="F1" s="25"/>
      <c r="G1" s="25"/>
      <c r="H1" s="25"/>
      <c r="I1" s="25"/>
      <c r="J1" s="25"/>
      <c r="K1" s="25" t="s">
        <v>30</v>
      </c>
      <c r="L1" s="25"/>
      <c r="M1" s="25"/>
      <c r="N1" s="25"/>
      <c r="O1" s="25"/>
      <c r="P1" s="25"/>
      <c r="Q1" s="2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0" customFormat="1" x14ac:dyDescent="0.25">
      <c r="A2" s="28" t="s">
        <v>115</v>
      </c>
      <c r="B2" s="28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10" customFormat="1" ht="16.5" customHeight="1" x14ac:dyDescent="0.25">
      <c r="A3" s="28" t="s">
        <v>114</v>
      </c>
      <c r="B3" s="28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9" t="s">
        <v>77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10" customFormat="1" ht="39" x14ac:dyDescent="0.25">
      <c r="A4" s="9" t="s">
        <v>109</v>
      </c>
      <c r="B4" s="9" t="s">
        <v>107</v>
      </c>
      <c r="C4" s="20" t="s">
        <v>33</v>
      </c>
      <c r="D4" s="30" t="s">
        <v>36</v>
      </c>
      <c r="E4" s="30" t="s">
        <v>37</v>
      </c>
      <c r="F4" s="30" t="s">
        <v>38</v>
      </c>
      <c r="G4" s="30" t="s">
        <v>39</v>
      </c>
      <c r="H4" s="30" t="s">
        <v>40</v>
      </c>
      <c r="I4" s="30" t="s">
        <v>41</v>
      </c>
      <c r="J4" s="30" t="s">
        <v>42</v>
      </c>
      <c r="K4" s="30" t="s">
        <v>43</v>
      </c>
      <c r="L4" s="30" t="s">
        <v>44</v>
      </c>
      <c r="M4" s="31" t="s">
        <v>67</v>
      </c>
      <c r="N4" s="31" t="s">
        <v>55</v>
      </c>
      <c r="O4" s="9" t="s">
        <v>34</v>
      </c>
      <c r="P4" s="20" t="s">
        <v>56</v>
      </c>
      <c r="Q4" s="20" t="s">
        <v>112</v>
      </c>
      <c r="R4" s="20" t="s">
        <v>71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0" customFormat="1" ht="16.5" x14ac:dyDescent="0.3">
      <c r="A5" s="3"/>
      <c r="B5" s="17" t="s">
        <v>60</v>
      </c>
      <c r="C5" s="101">
        <f>14602.25+1135.76+360.57</f>
        <v>16098.58</v>
      </c>
      <c r="D5" s="101">
        <v>5366.19</v>
      </c>
      <c r="E5" s="101">
        <v>5366.19</v>
      </c>
      <c r="F5" s="101">
        <v>5366.2</v>
      </c>
      <c r="G5" s="102"/>
      <c r="H5" s="103"/>
      <c r="I5" s="104"/>
      <c r="J5" s="104"/>
      <c r="K5" s="104"/>
      <c r="L5" s="104"/>
      <c r="M5" s="101">
        <f t="shared" ref="M5:M11" si="0">SUM(D5:L5)</f>
        <v>16098.579999999998</v>
      </c>
      <c r="N5" s="105">
        <f t="shared" ref="N5:N11" si="1">+C5-M5</f>
        <v>0</v>
      </c>
      <c r="O5" s="105">
        <v>0</v>
      </c>
      <c r="P5" s="105">
        <f>+N5-O5</f>
        <v>0</v>
      </c>
      <c r="Q5" s="105">
        <f>+C5</f>
        <v>16098.58</v>
      </c>
      <c r="R5" s="101">
        <f>+C5-Q5</f>
        <v>0</v>
      </c>
    </row>
    <row r="6" spans="1:32" s="10" customFormat="1" ht="16.5" x14ac:dyDescent="0.3">
      <c r="A6" s="6">
        <v>38901</v>
      </c>
      <c r="B6" s="17" t="s">
        <v>61</v>
      </c>
      <c r="C6" s="101">
        <v>2089</v>
      </c>
      <c r="D6" s="104">
        <v>348.16</v>
      </c>
      <c r="E6" s="101">
        <v>696.33</v>
      </c>
      <c r="F6" s="101">
        <v>696.33</v>
      </c>
      <c r="G6" s="101">
        <v>348.18</v>
      </c>
      <c r="H6" s="101"/>
      <c r="I6" s="101"/>
      <c r="J6" s="101"/>
      <c r="K6" s="101"/>
      <c r="L6" s="101"/>
      <c r="M6" s="101">
        <f t="shared" si="0"/>
        <v>2089</v>
      </c>
      <c r="N6" s="105">
        <f t="shared" si="1"/>
        <v>0</v>
      </c>
      <c r="O6" s="105">
        <v>0</v>
      </c>
      <c r="P6" s="105">
        <f t="shared" ref="P6:P11" si="2">+N6-O6</f>
        <v>0</v>
      </c>
      <c r="Q6" s="105">
        <f t="shared" ref="Q6:Q11" si="3">+C6</f>
        <v>2089</v>
      </c>
      <c r="R6" s="101">
        <f t="shared" ref="R6:R11" si="4">+C6-Q6</f>
        <v>0</v>
      </c>
    </row>
    <row r="7" spans="1:32" s="10" customFormat="1" ht="16.5" x14ac:dyDescent="0.3">
      <c r="A7" s="6">
        <v>38932</v>
      </c>
      <c r="B7" s="17" t="s">
        <v>62</v>
      </c>
      <c r="C7" s="101">
        <v>750</v>
      </c>
      <c r="D7" s="104">
        <v>104.16</v>
      </c>
      <c r="E7" s="101">
        <v>250</v>
      </c>
      <c r="F7" s="101">
        <v>250</v>
      </c>
      <c r="G7" s="101">
        <v>145.84</v>
      </c>
      <c r="H7" s="101"/>
      <c r="I7" s="101"/>
      <c r="J7" s="101"/>
      <c r="K7" s="101"/>
      <c r="L7" s="101"/>
      <c r="M7" s="101">
        <f t="shared" si="0"/>
        <v>750</v>
      </c>
      <c r="N7" s="105">
        <f t="shared" si="1"/>
        <v>0</v>
      </c>
      <c r="O7" s="105">
        <v>0</v>
      </c>
      <c r="P7" s="105">
        <f t="shared" si="2"/>
        <v>0</v>
      </c>
      <c r="Q7" s="105">
        <f t="shared" si="3"/>
        <v>750</v>
      </c>
      <c r="R7" s="101">
        <f t="shared" si="4"/>
        <v>0</v>
      </c>
    </row>
    <row r="8" spans="1:32" s="10" customFormat="1" ht="16.5" x14ac:dyDescent="0.3">
      <c r="A8" s="6">
        <v>38944</v>
      </c>
      <c r="B8" s="17" t="s">
        <v>63</v>
      </c>
      <c r="C8" s="101">
        <v>650</v>
      </c>
      <c r="D8" s="104">
        <f>81.25-6.91</f>
        <v>74.34</v>
      </c>
      <c r="E8" s="101">
        <v>216.67</v>
      </c>
      <c r="F8" s="101">
        <v>216.67</v>
      </c>
      <c r="G8" s="101">
        <f>135.41+6.91</f>
        <v>142.32</v>
      </c>
      <c r="H8" s="101"/>
      <c r="I8" s="101"/>
      <c r="J8" s="101"/>
      <c r="K8" s="101"/>
      <c r="L8" s="101"/>
      <c r="M8" s="101">
        <f t="shared" si="0"/>
        <v>650</v>
      </c>
      <c r="N8" s="105">
        <f t="shared" si="1"/>
        <v>0</v>
      </c>
      <c r="O8" s="105">
        <v>0</v>
      </c>
      <c r="P8" s="105">
        <f t="shared" si="2"/>
        <v>0</v>
      </c>
      <c r="Q8" s="105">
        <f t="shared" si="3"/>
        <v>650</v>
      </c>
      <c r="R8" s="101">
        <f t="shared" si="4"/>
        <v>0</v>
      </c>
    </row>
    <row r="9" spans="1:32" s="10" customFormat="1" ht="16.5" x14ac:dyDescent="0.3">
      <c r="A9" s="6">
        <v>38982</v>
      </c>
      <c r="B9" s="17" t="s">
        <v>64</v>
      </c>
      <c r="C9" s="101">
        <v>2289</v>
      </c>
      <c r="D9" s="104">
        <v>190.75</v>
      </c>
      <c r="E9" s="101">
        <v>763</v>
      </c>
      <c r="F9" s="101">
        <v>763</v>
      </c>
      <c r="G9" s="101">
        <v>572.25</v>
      </c>
      <c r="H9" s="101"/>
      <c r="I9" s="101"/>
      <c r="J9" s="101"/>
      <c r="K9" s="101"/>
      <c r="L9" s="101"/>
      <c r="M9" s="101">
        <f t="shared" si="0"/>
        <v>2289</v>
      </c>
      <c r="N9" s="105">
        <f t="shared" si="1"/>
        <v>0</v>
      </c>
      <c r="O9" s="105">
        <v>0</v>
      </c>
      <c r="P9" s="105">
        <f t="shared" si="2"/>
        <v>0</v>
      </c>
      <c r="Q9" s="105">
        <f t="shared" si="3"/>
        <v>2289</v>
      </c>
      <c r="R9" s="101">
        <f t="shared" si="4"/>
        <v>0</v>
      </c>
    </row>
    <row r="10" spans="1:32" s="10" customFormat="1" ht="16.5" x14ac:dyDescent="0.3">
      <c r="A10" s="6">
        <v>38982</v>
      </c>
      <c r="B10" s="17" t="s">
        <v>65</v>
      </c>
      <c r="C10" s="101">
        <v>85</v>
      </c>
      <c r="D10" s="104">
        <v>7.08</v>
      </c>
      <c r="E10" s="101">
        <v>28.33</v>
      </c>
      <c r="F10" s="101">
        <v>28.33</v>
      </c>
      <c r="G10" s="101">
        <v>21.26</v>
      </c>
      <c r="H10" s="101"/>
      <c r="I10" s="101"/>
      <c r="J10" s="101"/>
      <c r="K10" s="101"/>
      <c r="L10" s="101"/>
      <c r="M10" s="101">
        <f t="shared" si="0"/>
        <v>85</v>
      </c>
      <c r="N10" s="105">
        <f t="shared" si="1"/>
        <v>0</v>
      </c>
      <c r="O10" s="105">
        <v>0</v>
      </c>
      <c r="P10" s="105">
        <f t="shared" si="2"/>
        <v>0</v>
      </c>
      <c r="Q10" s="105">
        <f t="shared" si="3"/>
        <v>85</v>
      </c>
      <c r="R10" s="101">
        <f t="shared" si="4"/>
        <v>0</v>
      </c>
    </row>
    <row r="11" spans="1:32" s="10" customFormat="1" ht="16.5" x14ac:dyDescent="0.3">
      <c r="A11" s="6">
        <v>38986</v>
      </c>
      <c r="B11" s="17" t="s">
        <v>66</v>
      </c>
      <c r="C11" s="101">
        <v>360.57</v>
      </c>
      <c r="D11" s="104">
        <v>30.04</v>
      </c>
      <c r="E11" s="101">
        <v>120.19</v>
      </c>
      <c r="F11" s="101">
        <v>120.19</v>
      </c>
      <c r="G11" s="101">
        <v>90.15</v>
      </c>
      <c r="H11" s="101"/>
      <c r="I11" s="101"/>
      <c r="J11" s="101"/>
      <c r="K11" s="101"/>
      <c r="L11" s="101"/>
      <c r="M11" s="101">
        <f t="shared" si="0"/>
        <v>360.56999999999994</v>
      </c>
      <c r="N11" s="105">
        <f t="shared" si="1"/>
        <v>0</v>
      </c>
      <c r="O11" s="105">
        <v>0</v>
      </c>
      <c r="P11" s="105">
        <f t="shared" si="2"/>
        <v>0</v>
      </c>
      <c r="Q11" s="105">
        <f t="shared" si="3"/>
        <v>360.57</v>
      </c>
      <c r="R11" s="101">
        <f t="shared" si="4"/>
        <v>0</v>
      </c>
    </row>
    <row r="12" spans="1:32" s="10" customFormat="1" ht="16.5" x14ac:dyDescent="0.3">
      <c r="A12" s="3"/>
      <c r="B12" s="17"/>
      <c r="C12" s="101"/>
      <c r="D12" s="104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5"/>
      <c r="P12" s="105"/>
      <c r="Q12" s="105"/>
      <c r="R12" s="101"/>
    </row>
    <row r="13" spans="1:32" s="10" customFormat="1" ht="16.5" x14ac:dyDescent="0.3">
      <c r="A13" s="6">
        <v>39416</v>
      </c>
      <c r="B13" s="17" t="s">
        <v>147</v>
      </c>
      <c r="C13" s="106">
        <v>669</v>
      </c>
      <c r="D13" s="104"/>
      <c r="E13" s="107">
        <v>18.579999999999998</v>
      </c>
      <c r="F13" s="107">
        <v>223</v>
      </c>
      <c r="G13" s="107">
        <v>223</v>
      </c>
      <c r="H13" s="107">
        <v>204.42</v>
      </c>
      <c r="I13" s="101"/>
      <c r="J13" s="101"/>
      <c r="K13" s="101"/>
      <c r="L13" s="101"/>
      <c r="M13" s="101">
        <f>SUM(E13:L13)</f>
        <v>669</v>
      </c>
      <c r="N13" s="105">
        <f>+C13-M13</f>
        <v>0</v>
      </c>
      <c r="O13" s="105">
        <v>0</v>
      </c>
      <c r="P13" s="105">
        <f>+N13-O13</f>
        <v>0</v>
      </c>
      <c r="Q13" s="105">
        <f>+C13</f>
        <v>669</v>
      </c>
      <c r="R13" s="101">
        <f>+C13-Q13</f>
        <v>0</v>
      </c>
    </row>
    <row r="14" spans="1:32" s="10" customFormat="1" ht="16.5" x14ac:dyDescent="0.3">
      <c r="A14" s="3"/>
      <c r="B14" s="17"/>
      <c r="C14" s="104"/>
      <c r="D14" s="104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1"/>
    </row>
    <row r="15" spans="1:32" s="10" customFormat="1" ht="16.5" x14ac:dyDescent="0.3">
      <c r="A15" s="6">
        <v>39525</v>
      </c>
      <c r="B15" s="17" t="s">
        <v>59</v>
      </c>
      <c r="C15" s="101">
        <v>694</v>
      </c>
      <c r="D15" s="104"/>
      <c r="E15" s="105"/>
      <c r="F15" s="105">
        <v>183.13</v>
      </c>
      <c r="G15" s="105">
        <v>231.33</v>
      </c>
      <c r="H15" s="105">
        <v>231.33</v>
      </c>
      <c r="I15" s="105">
        <v>48.21</v>
      </c>
      <c r="J15" s="105"/>
      <c r="K15" s="105"/>
      <c r="L15" s="105"/>
      <c r="M15" s="101">
        <f>SUM(E15:L15)</f>
        <v>694.00000000000011</v>
      </c>
      <c r="N15" s="105">
        <f>+C15-M15</f>
        <v>0</v>
      </c>
      <c r="O15" s="105">
        <v>0</v>
      </c>
      <c r="P15" s="105">
        <f>+N15-O15</f>
        <v>0</v>
      </c>
      <c r="Q15" s="105">
        <f>+C15</f>
        <v>694</v>
      </c>
      <c r="R15" s="101">
        <f>+C15-Q15</f>
        <v>0</v>
      </c>
    </row>
    <row r="16" spans="1:32" s="10" customFormat="1" ht="16.5" x14ac:dyDescent="0.3">
      <c r="A16" s="6">
        <v>39647</v>
      </c>
      <c r="B16" s="17" t="s">
        <v>148</v>
      </c>
      <c r="C16" s="101">
        <v>423</v>
      </c>
      <c r="D16" s="104"/>
      <c r="E16" s="105"/>
      <c r="F16" s="105">
        <v>64.62</v>
      </c>
      <c r="G16" s="105">
        <v>141</v>
      </c>
      <c r="H16" s="105">
        <v>141</v>
      </c>
      <c r="I16" s="105">
        <v>76.38</v>
      </c>
      <c r="J16" s="105"/>
      <c r="K16" s="105"/>
      <c r="L16" s="105"/>
      <c r="M16" s="101">
        <f>SUM(E16:L16)</f>
        <v>423</v>
      </c>
      <c r="N16" s="105">
        <f>+C16-M16</f>
        <v>0</v>
      </c>
      <c r="O16" s="105">
        <v>0</v>
      </c>
      <c r="P16" s="105">
        <f>+N16-O16</f>
        <v>0</v>
      </c>
      <c r="Q16" s="105">
        <f>+C16</f>
        <v>423</v>
      </c>
      <c r="R16" s="101">
        <f>+C16-Q16</f>
        <v>0</v>
      </c>
    </row>
    <row r="17" spans="1:31" s="10" customFormat="1" ht="16.5" x14ac:dyDescent="0.3">
      <c r="A17" s="3"/>
      <c r="B17" s="17"/>
      <c r="C17" s="101"/>
      <c r="D17" s="104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1"/>
      <c r="S17" s="29"/>
      <c r="T17" s="29"/>
      <c r="U17" s="29"/>
    </row>
    <row r="18" spans="1:31" s="10" customFormat="1" ht="16.5" x14ac:dyDescent="0.3">
      <c r="A18" s="6">
        <v>40175</v>
      </c>
      <c r="B18" s="17" t="s">
        <v>58</v>
      </c>
      <c r="C18" s="98">
        <v>786.42</v>
      </c>
      <c r="D18" s="104"/>
      <c r="E18" s="105"/>
      <c r="F18" s="105"/>
      <c r="G18" s="105"/>
      <c r="H18" s="100">
        <v>262.14</v>
      </c>
      <c r="I18" s="100">
        <v>262.14</v>
      </c>
      <c r="J18" s="100">
        <v>262.14</v>
      </c>
      <c r="K18" s="105"/>
      <c r="L18" s="105"/>
      <c r="M18" s="101">
        <f>SUM(E18:L18)</f>
        <v>786.42</v>
      </c>
      <c r="N18" s="105">
        <f>+C18-M18</f>
        <v>0</v>
      </c>
      <c r="O18" s="105">
        <v>0</v>
      </c>
      <c r="P18" s="105">
        <f>+N18-O18</f>
        <v>0</v>
      </c>
      <c r="Q18" s="105">
        <f>+C18</f>
        <v>786.42</v>
      </c>
      <c r="R18" s="101">
        <f>+C18-Q18</f>
        <v>0</v>
      </c>
      <c r="S18" s="29"/>
      <c r="T18" s="29"/>
      <c r="U18" s="29"/>
    </row>
    <row r="19" spans="1:31" s="10" customFormat="1" ht="16.5" x14ac:dyDescent="0.3">
      <c r="A19" s="3"/>
      <c r="B19" s="17"/>
      <c r="C19" s="102" t="s">
        <v>30</v>
      </c>
      <c r="D19" s="103" t="s">
        <v>30</v>
      </c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1"/>
      <c r="S19" s="29"/>
      <c r="T19" s="29"/>
      <c r="U19" s="29"/>
    </row>
    <row r="20" spans="1:31" s="10" customFormat="1" ht="16.5" x14ac:dyDescent="0.3">
      <c r="A20" s="6">
        <v>40241</v>
      </c>
      <c r="B20" s="17" t="s">
        <v>57</v>
      </c>
      <c r="C20" s="106">
        <v>1097</v>
      </c>
      <c r="D20" s="104"/>
      <c r="E20" s="105"/>
      <c r="F20" s="105"/>
      <c r="G20" s="105"/>
      <c r="H20" s="100">
        <v>304.72000000000003</v>
      </c>
      <c r="I20" s="100">
        <v>365.66</v>
      </c>
      <c r="J20" s="100">
        <v>365.66</v>
      </c>
      <c r="K20" s="100">
        <v>60.96</v>
      </c>
      <c r="L20" s="105"/>
      <c r="M20" s="101">
        <f>SUM(E20:L20)</f>
        <v>1097.0000000000002</v>
      </c>
      <c r="N20" s="105">
        <f>+C20-M20</f>
        <v>0</v>
      </c>
      <c r="O20" s="105">
        <v>0</v>
      </c>
      <c r="P20" s="105">
        <f>+N20-O20</f>
        <v>0</v>
      </c>
      <c r="Q20" s="105">
        <f>+C20</f>
        <v>1097</v>
      </c>
      <c r="R20" s="101">
        <f>+C20-Q20</f>
        <v>0</v>
      </c>
      <c r="S20" s="29"/>
      <c r="T20" s="29"/>
      <c r="U20" s="29"/>
    </row>
    <row r="21" spans="1:31" s="10" customFormat="1" ht="16.5" x14ac:dyDescent="0.3">
      <c r="A21" s="3"/>
      <c r="B21" s="17"/>
      <c r="C21" s="104"/>
      <c r="D21" s="104"/>
      <c r="E21" s="104"/>
      <c r="F21" s="104"/>
      <c r="G21" s="104"/>
      <c r="H21" s="104"/>
      <c r="I21" s="104"/>
      <c r="J21" s="105"/>
      <c r="K21" s="104"/>
      <c r="L21" s="104"/>
      <c r="M21" s="104"/>
      <c r="N21" s="104"/>
      <c r="O21" s="105"/>
      <c r="P21" s="105"/>
      <c r="Q21" s="105"/>
      <c r="R21" s="101"/>
      <c r="S21" s="29"/>
      <c r="T21" s="29"/>
      <c r="U21" s="29"/>
    </row>
    <row r="22" spans="1:31" s="10" customFormat="1" ht="16.5" x14ac:dyDescent="0.3">
      <c r="A22" s="6">
        <v>40589</v>
      </c>
      <c r="B22" s="17" t="s">
        <v>15</v>
      </c>
      <c r="C22" s="101">
        <v>1708</v>
      </c>
      <c r="D22" s="104"/>
      <c r="E22" s="104"/>
      <c r="F22" s="104" t="s">
        <v>30</v>
      </c>
      <c r="G22" s="104"/>
      <c r="H22" s="104"/>
      <c r="I22" s="101">
        <v>494.94</v>
      </c>
      <c r="J22" s="105">
        <v>569.28</v>
      </c>
      <c r="K22" s="105">
        <v>569.28</v>
      </c>
      <c r="L22" s="105">
        <v>74.5</v>
      </c>
      <c r="M22" s="105">
        <f>SUM(I22:L22)</f>
        <v>1708</v>
      </c>
      <c r="N22" s="105">
        <f>+C22-M22</f>
        <v>0</v>
      </c>
      <c r="O22" s="105">
        <v>0</v>
      </c>
      <c r="P22" s="105">
        <f t="shared" ref="P22:P30" si="5">+N22-O22</f>
        <v>0</v>
      </c>
      <c r="Q22" s="105">
        <f t="shared" ref="Q22:Q30" si="6">+C22</f>
        <v>1708</v>
      </c>
      <c r="R22" s="101">
        <f t="shared" ref="R22:R30" si="7">+C22-Q22</f>
        <v>0</v>
      </c>
      <c r="S22" s="29"/>
      <c r="T22" s="29"/>
      <c r="U22" s="29"/>
    </row>
    <row r="23" spans="1:31" s="10" customFormat="1" ht="16.5" x14ac:dyDescent="0.3">
      <c r="A23" s="6">
        <v>40591</v>
      </c>
      <c r="B23" s="17" t="s">
        <v>16</v>
      </c>
      <c r="C23" s="101">
        <v>1708</v>
      </c>
      <c r="D23" s="104"/>
      <c r="E23" s="104"/>
      <c r="F23" s="104" t="s">
        <v>30</v>
      </c>
      <c r="G23" s="104"/>
      <c r="H23" s="104"/>
      <c r="I23" s="101">
        <v>491.78</v>
      </c>
      <c r="J23" s="105">
        <v>569.28</v>
      </c>
      <c r="K23" s="105">
        <v>569.28</v>
      </c>
      <c r="L23" s="105">
        <v>77.66</v>
      </c>
      <c r="M23" s="105">
        <f t="shared" ref="M23:M30" si="8">SUM(I23:L23)</f>
        <v>1708</v>
      </c>
      <c r="N23" s="105">
        <f t="shared" ref="N23:N30" si="9">+C23-M23</f>
        <v>0</v>
      </c>
      <c r="O23" s="105">
        <v>0</v>
      </c>
      <c r="P23" s="105">
        <f t="shared" si="5"/>
        <v>0</v>
      </c>
      <c r="Q23" s="105">
        <f t="shared" si="6"/>
        <v>1708</v>
      </c>
      <c r="R23" s="101">
        <f t="shared" si="7"/>
        <v>0</v>
      </c>
      <c r="S23" s="29"/>
      <c r="T23" s="29"/>
      <c r="U23" s="29"/>
    </row>
    <row r="24" spans="1:31" s="10" customFormat="1" ht="16.5" x14ac:dyDescent="0.3">
      <c r="A24" s="6">
        <v>40689</v>
      </c>
      <c r="B24" s="17" t="s">
        <v>16</v>
      </c>
      <c r="C24" s="101">
        <v>1708</v>
      </c>
      <c r="D24" s="104"/>
      <c r="E24" s="104"/>
      <c r="F24" s="104" t="s">
        <v>30</v>
      </c>
      <c r="G24" s="104"/>
      <c r="H24" s="104"/>
      <c r="I24" s="101">
        <v>332.08</v>
      </c>
      <c r="J24" s="105">
        <v>569.28</v>
      </c>
      <c r="K24" s="105">
        <v>569.28</v>
      </c>
      <c r="L24" s="105">
        <v>237.35999999999999</v>
      </c>
      <c r="M24" s="105">
        <f t="shared" si="8"/>
        <v>1707.9999999999998</v>
      </c>
      <c r="N24" s="105">
        <f t="shared" si="9"/>
        <v>0</v>
      </c>
      <c r="O24" s="105">
        <v>0</v>
      </c>
      <c r="P24" s="105">
        <f t="shared" si="5"/>
        <v>0</v>
      </c>
      <c r="Q24" s="105">
        <f t="shared" si="6"/>
        <v>1708</v>
      </c>
      <c r="R24" s="101">
        <f t="shared" si="7"/>
        <v>0</v>
      </c>
      <c r="S24" s="29"/>
      <c r="T24" s="29"/>
      <c r="U24" s="29"/>
    </row>
    <row r="25" spans="1:31" s="10" customFormat="1" ht="16.5" x14ac:dyDescent="0.3">
      <c r="A25" s="6">
        <v>40709</v>
      </c>
      <c r="B25" s="17" t="s">
        <v>17</v>
      </c>
      <c r="C25" s="101">
        <v>605</v>
      </c>
      <c r="D25" s="104"/>
      <c r="E25" s="104"/>
      <c r="F25" s="104" t="s">
        <v>30</v>
      </c>
      <c r="G25" s="104"/>
      <c r="H25" s="104"/>
      <c r="I25" s="101">
        <v>109.265</v>
      </c>
      <c r="J25" s="105">
        <v>201.72</v>
      </c>
      <c r="K25" s="105">
        <v>201.72</v>
      </c>
      <c r="L25" s="105">
        <v>92.3</v>
      </c>
      <c r="M25" s="105">
        <f t="shared" si="8"/>
        <v>605.005</v>
      </c>
      <c r="N25" s="105">
        <f t="shared" si="9"/>
        <v>-4.9999999999954525E-3</v>
      </c>
      <c r="O25" s="105">
        <v>0</v>
      </c>
      <c r="P25" s="105">
        <f t="shared" si="5"/>
        <v>-4.9999999999954525E-3</v>
      </c>
      <c r="Q25" s="105">
        <f t="shared" si="6"/>
        <v>605</v>
      </c>
      <c r="R25" s="101">
        <f t="shared" si="7"/>
        <v>0</v>
      </c>
      <c r="S25" s="29"/>
      <c r="T25" s="29"/>
      <c r="U25" s="29"/>
    </row>
    <row r="26" spans="1:31" s="10" customFormat="1" ht="16.5" x14ac:dyDescent="0.3">
      <c r="A26" s="6">
        <v>40716</v>
      </c>
      <c r="B26" s="17" t="s">
        <v>18</v>
      </c>
      <c r="C26" s="101">
        <v>824</v>
      </c>
      <c r="D26" s="104"/>
      <c r="E26" s="104"/>
      <c r="F26" s="104" t="s">
        <v>30</v>
      </c>
      <c r="G26" s="104"/>
      <c r="H26" s="104"/>
      <c r="I26" s="101">
        <v>143.42000000000002</v>
      </c>
      <c r="J26" s="105">
        <v>274.67999999999995</v>
      </c>
      <c r="K26" s="105">
        <v>274.67999999999995</v>
      </c>
      <c r="L26" s="105">
        <v>131.22</v>
      </c>
      <c r="M26" s="105">
        <f t="shared" si="8"/>
        <v>824</v>
      </c>
      <c r="N26" s="105">
        <f t="shared" si="9"/>
        <v>0</v>
      </c>
      <c r="O26" s="105">
        <v>0</v>
      </c>
      <c r="P26" s="105">
        <f t="shared" si="5"/>
        <v>0</v>
      </c>
      <c r="Q26" s="105">
        <f t="shared" si="6"/>
        <v>824</v>
      </c>
      <c r="R26" s="101">
        <f t="shared" si="7"/>
        <v>0</v>
      </c>
      <c r="S26" s="29"/>
      <c r="T26" s="29"/>
      <c r="U26" s="29"/>
    </row>
    <row r="27" spans="1:31" s="10" customFormat="1" ht="16.5" x14ac:dyDescent="0.3">
      <c r="A27" s="6">
        <v>40724</v>
      </c>
      <c r="B27" s="17" t="s">
        <v>19</v>
      </c>
      <c r="C27" s="101">
        <v>1648</v>
      </c>
      <c r="D27" s="104"/>
      <c r="E27" s="104"/>
      <c r="F27" s="104" t="s">
        <v>30</v>
      </c>
      <c r="G27" s="104"/>
      <c r="H27" s="104"/>
      <c r="I27" s="101">
        <v>274.68</v>
      </c>
      <c r="J27" s="105">
        <v>549.3599999999999</v>
      </c>
      <c r="K27" s="105">
        <v>549.3599999999999</v>
      </c>
      <c r="L27" s="105">
        <v>274.60000000000002</v>
      </c>
      <c r="M27" s="105">
        <f t="shared" si="8"/>
        <v>1648</v>
      </c>
      <c r="N27" s="105">
        <f t="shared" si="9"/>
        <v>0</v>
      </c>
      <c r="O27" s="105">
        <v>0</v>
      </c>
      <c r="P27" s="105">
        <f t="shared" si="5"/>
        <v>0</v>
      </c>
      <c r="Q27" s="105">
        <f t="shared" si="6"/>
        <v>1648</v>
      </c>
      <c r="R27" s="101">
        <f t="shared" si="7"/>
        <v>0</v>
      </c>
      <c r="S27" s="29"/>
      <c r="T27" s="29"/>
      <c r="U27" s="29"/>
    </row>
    <row r="28" spans="1:31" s="10" customFormat="1" ht="16.5" x14ac:dyDescent="0.3">
      <c r="A28" s="6">
        <v>40743</v>
      </c>
      <c r="B28" s="17" t="s">
        <v>20</v>
      </c>
      <c r="C28" s="101">
        <v>2184</v>
      </c>
      <c r="D28" s="104"/>
      <c r="E28" s="104"/>
      <c r="F28" s="104" t="s">
        <v>30</v>
      </c>
      <c r="G28" s="104"/>
      <c r="H28" s="104"/>
      <c r="I28" s="101">
        <v>325.57000000000005</v>
      </c>
      <c r="J28" s="105">
        <v>728.04</v>
      </c>
      <c r="K28" s="105">
        <v>728.04</v>
      </c>
      <c r="L28" s="105">
        <v>402.35</v>
      </c>
      <c r="M28" s="105">
        <f t="shared" si="8"/>
        <v>2184</v>
      </c>
      <c r="N28" s="105">
        <f t="shared" si="9"/>
        <v>0</v>
      </c>
      <c r="O28" s="105">
        <v>0</v>
      </c>
      <c r="P28" s="105">
        <f t="shared" si="5"/>
        <v>0</v>
      </c>
      <c r="Q28" s="105">
        <f t="shared" si="6"/>
        <v>2184</v>
      </c>
      <c r="R28" s="101">
        <f t="shared" si="7"/>
        <v>0</v>
      </c>
      <c r="S28" s="29"/>
      <c r="T28" s="29"/>
      <c r="U28" s="29"/>
    </row>
    <row r="29" spans="1:31" s="10" customFormat="1" ht="16.5" x14ac:dyDescent="0.3">
      <c r="A29" s="6">
        <v>40752</v>
      </c>
      <c r="B29" s="17" t="s">
        <v>16</v>
      </c>
      <c r="C29" s="101">
        <v>1708</v>
      </c>
      <c r="D29" s="104"/>
      <c r="E29" s="104"/>
      <c r="F29" s="104" t="s">
        <v>30</v>
      </c>
      <c r="G29" s="104"/>
      <c r="H29" s="104"/>
      <c r="I29" s="101">
        <v>237.2</v>
      </c>
      <c r="J29" s="105">
        <v>569.28</v>
      </c>
      <c r="K29" s="105">
        <v>569.28</v>
      </c>
      <c r="L29" s="105">
        <v>332.24</v>
      </c>
      <c r="M29" s="105">
        <f t="shared" si="8"/>
        <v>1708</v>
      </c>
      <c r="N29" s="105">
        <f t="shared" si="9"/>
        <v>0</v>
      </c>
      <c r="O29" s="105">
        <v>0</v>
      </c>
      <c r="P29" s="105">
        <f t="shared" si="5"/>
        <v>0</v>
      </c>
      <c r="Q29" s="105">
        <f t="shared" si="6"/>
        <v>1708</v>
      </c>
      <c r="R29" s="101">
        <f t="shared" si="7"/>
        <v>0</v>
      </c>
      <c r="S29" s="29"/>
      <c r="T29" s="29"/>
      <c r="U29" s="29"/>
    </row>
    <row r="30" spans="1:31" s="10" customFormat="1" ht="16.5" x14ac:dyDescent="0.3">
      <c r="A30" s="6">
        <v>40791</v>
      </c>
      <c r="B30" s="17" t="s">
        <v>20</v>
      </c>
      <c r="C30" s="101">
        <v>2049</v>
      </c>
      <c r="D30" s="104"/>
      <c r="E30" s="104"/>
      <c r="F30" s="104" t="s">
        <v>30</v>
      </c>
      <c r="G30" s="104"/>
      <c r="H30" s="104"/>
      <c r="I30" s="101">
        <v>218.26</v>
      </c>
      <c r="J30" s="105">
        <v>683.04</v>
      </c>
      <c r="K30" s="105">
        <v>683.04</v>
      </c>
      <c r="L30" s="105">
        <v>464.66000000000008</v>
      </c>
      <c r="M30" s="105">
        <f t="shared" si="8"/>
        <v>2049</v>
      </c>
      <c r="N30" s="105">
        <f t="shared" si="9"/>
        <v>0</v>
      </c>
      <c r="O30" s="105">
        <v>0</v>
      </c>
      <c r="P30" s="105">
        <f t="shared" si="5"/>
        <v>0</v>
      </c>
      <c r="Q30" s="105">
        <f t="shared" si="6"/>
        <v>2049</v>
      </c>
      <c r="R30" s="101">
        <f t="shared" si="7"/>
        <v>0</v>
      </c>
      <c r="S30" s="29"/>
      <c r="T30" s="29"/>
      <c r="U30" s="29"/>
    </row>
    <row r="31" spans="1:31" s="10" customFormat="1" ht="16.5" x14ac:dyDescent="0.3">
      <c r="A31" s="6"/>
      <c r="B31" s="17"/>
      <c r="C31" s="101"/>
      <c r="D31" s="104"/>
      <c r="E31" s="104"/>
      <c r="F31" s="104" t="s">
        <v>30</v>
      </c>
      <c r="G31" s="104"/>
      <c r="H31" s="104"/>
      <c r="I31" s="104"/>
      <c r="J31" s="105"/>
      <c r="K31" s="104"/>
      <c r="L31" s="104"/>
      <c r="M31" s="104"/>
      <c r="N31" s="104"/>
      <c r="O31" s="105"/>
      <c r="P31" s="105"/>
      <c r="Q31" s="105"/>
      <c r="R31" s="101"/>
      <c r="S31" s="29"/>
      <c r="T31" s="29"/>
      <c r="U31" s="29"/>
    </row>
    <row r="32" spans="1:31" s="10" customFormat="1" ht="16.5" x14ac:dyDescent="0.3">
      <c r="A32" s="6">
        <v>41029</v>
      </c>
      <c r="B32" s="17" t="s">
        <v>151</v>
      </c>
      <c r="C32" s="101">
        <v>900</v>
      </c>
      <c r="D32" s="104"/>
      <c r="E32" s="104"/>
      <c r="F32" s="104"/>
      <c r="G32" s="104"/>
      <c r="H32" s="104"/>
      <c r="I32" s="104"/>
      <c r="J32" s="105">
        <v>200</v>
      </c>
      <c r="K32" s="105">
        <v>300</v>
      </c>
      <c r="L32" s="105">
        <v>300</v>
      </c>
      <c r="M32" s="105">
        <f>SUM(I32:L32)</f>
        <v>800</v>
      </c>
      <c r="N32" s="105">
        <f>+C32-M32</f>
        <v>100</v>
      </c>
      <c r="O32" s="105">
        <v>100</v>
      </c>
      <c r="P32" s="105">
        <f>+N32-O32</f>
        <v>0</v>
      </c>
      <c r="Q32" s="105">
        <f>+M32+O32</f>
        <v>900</v>
      </c>
      <c r="R32" s="101">
        <f>+C32-Q32</f>
        <v>0</v>
      </c>
      <c r="S32" s="24"/>
      <c r="T32" s="24"/>
      <c r="U32" s="24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2" s="10" customFormat="1" ht="16.5" x14ac:dyDescent="0.3">
      <c r="A33" s="6">
        <v>41232</v>
      </c>
      <c r="B33" s="17" t="s">
        <v>13</v>
      </c>
      <c r="C33" s="101">
        <v>378</v>
      </c>
      <c r="D33" s="104"/>
      <c r="E33" s="104"/>
      <c r="F33" s="104"/>
      <c r="G33" s="104"/>
      <c r="H33" s="104"/>
      <c r="I33" s="104"/>
      <c r="J33" s="105">
        <v>14.35</v>
      </c>
      <c r="K33" s="105">
        <v>126</v>
      </c>
      <c r="L33" s="105">
        <v>126</v>
      </c>
      <c r="M33" s="105">
        <f>SUM(I33:L33)</f>
        <v>266.35000000000002</v>
      </c>
      <c r="N33" s="105">
        <f>+C33-M33</f>
        <v>111.64999999999998</v>
      </c>
      <c r="O33" s="105">
        <v>111.65</v>
      </c>
      <c r="P33" s="105">
        <f>+N33-O33</f>
        <v>0</v>
      </c>
      <c r="Q33" s="105">
        <f>+M33+O33</f>
        <v>378</v>
      </c>
      <c r="R33" s="101">
        <f>+C33-Q33</f>
        <v>0</v>
      </c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2"/>
      <c r="AD33" s="12"/>
      <c r="AE33" s="12"/>
    </row>
    <row r="34" spans="1:32" s="10" customFormat="1" ht="16.5" x14ac:dyDescent="0.3">
      <c r="A34" s="6">
        <v>41232</v>
      </c>
      <c r="B34" s="17" t="s">
        <v>14</v>
      </c>
      <c r="C34" s="101">
        <v>241</v>
      </c>
      <c r="D34" s="104"/>
      <c r="E34" s="104"/>
      <c r="F34" s="104"/>
      <c r="G34" s="104"/>
      <c r="H34" s="104"/>
      <c r="I34" s="104"/>
      <c r="J34" s="105">
        <v>9.11</v>
      </c>
      <c r="K34" s="105">
        <v>80.279999999999987</v>
      </c>
      <c r="L34" s="105">
        <v>80.279999999999987</v>
      </c>
      <c r="M34" s="105">
        <f>SUM(I34:L34)</f>
        <v>169.66999999999996</v>
      </c>
      <c r="N34" s="105">
        <f>+C34-M34</f>
        <v>71.330000000000041</v>
      </c>
      <c r="O34" s="105">
        <v>71.33</v>
      </c>
      <c r="P34" s="105">
        <f>+N34-O34</f>
        <v>0</v>
      </c>
      <c r="Q34" s="105">
        <f>+M34+O34</f>
        <v>240.99999999999994</v>
      </c>
      <c r="R34" s="101">
        <f>+C34-Q34</f>
        <v>0</v>
      </c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12"/>
      <c r="AD34" s="12"/>
      <c r="AE34" s="12"/>
    </row>
    <row r="35" spans="1:32" s="10" customFormat="1" ht="16.5" x14ac:dyDescent="0.3">
      <c r="A35" s="6">
        <v>41257</v>
      </c>
      <c r="B35" s="17" t="s">
        <v>149</v>
      </c>
      <c r="C35" s="101">
        <v>2178</v>
      </c>
      <c r="D35" s="104"/>
      <c r="E35" s="104"/>
      <c r="F35" s="104"/>
      <c r="G35" s="104"/>
      <c r="H35" s="104"/>
      <c r="I35" s="104"/>
      <c r="J35" s="105">
        <v>32.32</v>
      </c>
      <c r="K35" s="105">
        <v>726</v>
      </c>
      <c r="L35" s="105">
        <v>726</v>
      </c>
      <c r="M35" s="105">
        <f>SUM(I35:L35)</f>
        <v>1484.3200000000002</v>
      </c>
      <c r="N35" s="105">
        <f>+C35-M35</f>
        <v>693.67999999999984</v>
      </c>
      <c r="O35" s="105">
        <v>693.68</v>
      </c>
      <c r="P35" s="105">
        <f>+N35-O35</f>
        <v>0</v>
      </c>
      <c r="Q35" s="105">
        <f>+M35+O35</f>
        <v>2178</v>
      </c>
      <c r="R35" s="101">
        <f>+C35-Q35</f>
        <v>0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12"/>
      <c r="AE35" s="12"/>
    </row>
    <row r="36" spans="1:32" s="10" customFormat="1" ht="16.5" x14ac:dyDescent="0.3">
      <c r="A36" s="6"/>
      <c r="B36" s="17"/>
      <c r="C36" s="101"/>
      <c r="D36" s="104"/>
      <c r="E36" s="104"/>
      <c r="F36" s="104"/>
      <c r="G36" s="104"/>
      <c r="H36" s="104"/>
      <c r="I36" s="104"/>
      <c r="J36" s="105" t="s">
        <v>30</v>
      </c>
      <c r="K36" s="105"/>
      <c r="L36" s="105"/>
      <c r="M36" s="104"/>
      <c r="N36" s="104"/>
      <c r="O36" s="105"/>
      <c r="P36" s="105"/>
      <c r="Q36" s="105"/>
      <c r="R36" s="98"/>
      <c r="S36" s="23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2"/>
      <c r="AF36" s="83"/>
    </row>
    <row r="37" spans="1:32" s="10" customFormat="1" ht="16.5" x14ac:dyDescent="0.3">
      <c r="A37" s="6">
        <v>41320</v>
      </c>
      <c r="B37" s="17" t="s">
        <v>72</v>
      </c>
      <c r="C37" s="101">
        <v>837</v>
      </c>
      <c r="D37" s="104"/>
      <c r="E37" s="104"/>
      <c r="F37" s="104"/>
      <c r="G37" s="104"/>
      <c r="H37" s="104"/>
      <c r="I37" s="104"/>
      <c r="J37" s="105" t="s">
        <v>30</v>
      </c>
      <c r="K37" s="105">
        <f>243.29+6.9</f>
        <v>250.19</v>
      </c>
      <c r="L37" s="105">
        <v>279</v>
      </c>
      <c r="M37" s="105">
        <f>SUM(I37:L37)</f>
        <v>529.19000000000005</v>
      </c>
      <c r="N37" s="105">
        <f>+C37-M37</f>
        <v>307.80999999999995</v>
      </c>
      <c r="O37" s="105">
        <v>279</v>
      </c>
      <c r="P37" s="105">
        <f>+N37-O37</f>
        <v>28.809999999999945</v>
      </c>
      <c r="Q37" s="105">
        <v>837</v>
      </c>
      <c r="R37" s="101">
        <f>+C37-Q37</f>
        <v>0</v>
      </c>
      <c r="S37" s="2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12"/>
      <c r="AF37" s="12"/>
    </row>
    <row r="38" spans="1:32" s="10" customFormat="1" ht="16.5" x14ac:dyDescent="0.3">
      <c r="A38" s="6">
        <v>41327</v>
      </c>
      <c r="B38" s="17" t="s">
        <v>12</v>
      </c>
      <c r="C38" s="101">
        <v>2109</v>
      </c>
      <c r="D38" s="104"/>
      <c r="E38" s="104"/>
      <c r="F38" s="104"/>
      <c r="G38" s="104"/>
      <c r="H38" s="104"/>
      <c r="I38" s="104"/>
      <c r="J38" s="105" t="s">
        <v>30</v>
      </c>
      <c r="K38" s="105">
        <v>598.33999999999992</v>
      </c>
      <c r="L38" s="105">
        <v>702.96</v>
      </c>
      <c r="M38" s="105">
        <f>SUM(I38:L38)</f>
        <v>1301.3</v>
      </c>
      <c r="N38" s="105">
        <f>+C38-M38</f>
        <v>807.7</v>
      </c>
      <c r="O38" s="105">
        <v>702.96</v>
      </c>
      <c r="P38" s="105">
        <f>+N38-O38</f>
        <v>104.74000000000001</v>
      </c>
      <c r="Q38" s="105">
        <v>2109</v>
      </c>
      <c r="R38" s="101">
        <f>+C38-Q38</f>
        <v>0</v>
      </c>
      <c r="S38" s="2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12"/>
      <c r="AF38" s="12"/>
    </row>
    <row r="39" spans="1:32" s="10" customFormat="1" ht="16.5" x14ac:dyDescent="0.3">
      <c r="A39" s="6">
        <v>41355</v>
      </c>
      <c r="B39" s="17" t="s">
        <v>146</v>
      </c>
      <c r="C39" s="101">
        <v>837</v>
      </c>
      <c r="D39" s="104"/>
      <c r="E39" s="104"/>
      <c r="F39" s="104"/>
      <c r="G39" s="104"/>
      <c r="H39" s="104"/>
      <c r="I39" s="104"/>
      <c r="J39" s="105"/>
      <c r="K39" s="105">
        <v>215.49</v>
      </c>
      <c r="L39" s="105">
        <v>279</v>
      </c>
      <c r="M39" s="105">
        <f>SUM(I39:L39)</f>
        <v>494.49</v>
      </c>
      <c r="N39" s="105">
        <f>+C39-M39</f>
        <v>342.51</v>
      </c>
      <c r="O39" s="105">
        <v>279</v>
      </c>
      <c r="P39" s="105">
        <f>+N39-O39</f>
        <v>63.509999999999991</v>
      </c>
      <c r="Q39" s="105">
        <v>837</v>
      </c>
      <c r="R39" s="101">
        <f>+C39-Q39</f>
        <v>0</v>
      </c>
      <c r="S39" s="2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12"/>
      <c r="AF39" s="12"/>
    </row>
    <row r="40" spans="1:32" s="10" customFormat="1" ht="16.5" x14ac:dyDescent="0.3">
      <c r="A40" s="6">
        <v>41639</v>
      </c>
      <c r="B40" s="17" t="s">
        <v>150</v>
      </c>
      <c r="C40" s="101">
        <v>1600</v>
      </c>
      <c r="D40" s="104"/>
      <c r="E40" s="104"/>
      <c r="F40" s="104"/>
      <c r="G40" s="104"/>
      <c r="H40" s="104"/>
      <c r="I40" s="104"/>
      <c r="J40" s="105"/>
      <c r="K40" s="105">
        <v>0</v>
      </c>
      <c r="L40" s="105">
        <v>533.28</v>
      </c>
      <c r="M40" s="105">
        <f>SUM(I40:L40)</f>
        <v>533.28</v>
      </c>
      <c r="N40" s="105">
        <f>+C40-M40</f>
        <v>1066.72</v>
      </c>
      <c r="O40" s="105">
        <v>533.28</v>
      </c>
      <c r="P40" s="105">
        <f>+N40-O40</f>
        <v>533.44000000000005</v>
      </c>
      <c r="Q40" s="105">
        <v>1600</v>
      </c>
      <c r="R40" s="101">
        <f>+C40-Q40</f>
        <v>0</v>
      </c>
      <c r="S40" s="23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12"/>
      <c r="AF40" s="12"/>
    </row>
    <row r="41" spans="1:32" s="10" customFormat="1" ht="16.5" x14ac:dyDescent="0.3">
      <c r="A41" s="6"/>
      <c r="B41" s="17"/>
      <c r="C41" s="101"/>
      <c r="D41" s="104"/>
      <c r="E41" s="104"/>
      <c r="F41" s="104"/>
      <c r="G41" s="104"/>
      <c r="H41" s="104"/>
      <c r="I41" s="104"/>
      <c r="J41" s="105"/>
      <c r="K41" s="105"/>
      <c r="L41" s="105"/>
      <c r="M41" s="104"/>
      <c r="N41" s="104"/>
      <c r="O41" s="105"/>
      <c r="P41" s="105"/>
      <c r="Q41" s="105"/>
      <c r="R41" s="98"/>
      <c r="S41" s="23"/>
      <c r="T41" s="24"/>
      <c r="U41" s="24"/>
      <c r="V41" s="24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s="10" customFormat="1" ht="16.5" x14ac:dyDescent="0.3">
      <c r="A42" s="6">
        <v>41655</v>
      </c>
      <c r="B42" s="17" t="s">
        <v>145</v>
      </c>
      <c r="C42" s="105">
        <v>399</v>
      </c>
      <c r="D42" s="104"/>
      <c r="E42" s="104"/>
      <c r="F42" s="104"/>
      <c r="G42" s="104"/>
      <c r="H42" s="104"/>
      <c r="I42" s="104"/>
      <c r="J42" s="105"/>
      <c r="K42" s="104"/>
      <c r="L42" s="105">
        <v>127.27999999999999</v>
      </c>
      <c r="M42" s="105">
        <f>SUM(I42:L42)</f>
        <v>127.27999999999999</v>
      </c>
      <c r="N42" s="105">
        <f>+C42-M42</f>
        <v>271.72000000000003</v>
      </c>
      <c r="O42" s="105">
        <v>133</v>
      </c>
      <c r="P42" s="105">
        <f>+N42-O42</f>
        <v>138.72000000000003</v>
      </c>
      <c r="Q42" s="105">
        <f>393.24+5.76</f>
        <v>399</v>
      </c>
      <c r="R42" s="99">
        <f>+C42-Q42</f>
        <v>0</v>
      </c>
      <c r="S42" s="23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12"/>
      <c r="AF42" s="12"/>
    </row>
    <row r="43" spans="1:32" s="10" customFormat="1" ht="16.5" x14ac:dyDescent="0.3">
      <c r="A43" s="6">
        <v>41831</v>
      </c>
      <c r="B43" s="17" t="s">
        <v>144</v>
      </c>
      <c r="C43" s="105">
        <v>950</v>
      </c>
      <c r="D43" s="104"/>
      <c r="E43" s="104"/>
      <c r="F43" s="104"/>
      <c r="G43" s="104"/>
      <c r="H43" s="104"/>
      <c r="I43" s="104"/>
      <c r="J43" s="105"/>
      <c r="K43" s="104"/>
      <c r="L43" s="105">
        <v>148.94999999999999</v>
      </c>
      <c r="M43" s="105">
        <f>SUM(I43:L43)</f>
        <v>148.94999999999999</v>
      </c>
      <c r="N43" s="105">
        <f>+C43-M43</f>
        <v>801.05</v>
      </c>
      <c r="O43" s="105">
        <v>316.67</v>
      </c>
      <c r="P43" s="105">
        <f>+N43-O43</f>
        <v>484.37999999999994</v>
      </c>
      <c r="Q43" s="105">
        <f>782.3+167.7</f>
        <v>950</v>
      </c>
      <c r="R43" s="99">
        <f>+C43-Q43</f>
        <v>0</v>
      </c>
      <c r="S43" s="23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12"/>
      <c r="AF43" s="12"/>
    </row>
    <row r="44" spans="1:32" s="10" customFormat="1" ht="16.5" x14ac:dyDescent="0.3">
      <c r="A44" s="6">
        <v>41849</v>
      </c>
      <c r="B44" s="17" t="s">
        <v>11</v>
      </c>
      <c r="C44" s="105">
        <v>279</v>
      </c>
      <c r="D44" s="104"/>
      <c r="E44" s="104"/>
      <c r="F44" s="104"/>
      <c r="G44" s="104"/>
      <c r="H44" s="104"/>
      <c r="I44" s="104"/>
      <c r="J44" s="105"/>
      <c r="K44" s="104"/>
      <c r="L44" s="105">
        <v>38.75</v>
      </c>
      <c r="M44" s="105">
        <f>SUM(I44:L44)</f>
        <v>38.75</v>
      </c>
      <c r="N44" s="105">
        <f>+C44-M44</f>
        <v>240.25</v>
      </c>
      <c r="O44" s="105">
        <v>93</v>
      </c>
      <c r="P44" s="105">
        <f>+N44-O44</f>
        <v>147.25</v>
      </c>
      <c r="Q44" s="105">
        <f>224.75+54.25</f>
        <v>279</v>
      </c>
      <c r="R44" s="99">
        <f>+C44-Q44</f>
        <v>0</v>
      </c>
      <c r="S44" s="23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12"/>
      <c r="AF44" s="12"/>
    </row>
    <row r="45" spans="1:32" s="10" customFormat="1" ht="16.5" x14ac:dyDescent="0.3">
      <c r="A45" s="6">
        <v>41977</v>
      </c>
      <c r="B45" s="17" t="s">
        <v>10</v>
      </c>
      <c r="C45" s="105">
        <v>420</v>
      </c>
      <c r="D45" s="104"/>
      <c r="E45" s="104"/>
      <c r="F45" s="104"/>
      <c r="G45" s="104"/>
      <c r="H45" s="104"/>
      <c r="I45" s="104"/>
      <c r="J45" s="105"/>
      <c r="K45" s="104"/>
      <c r="L45" s="105">
        <v>11.67</v>
      </c>
      <c r="M45" s="105">
        <f>SUM(I45:L45)</f>
        <v>11.67</v>
      </c>
      <c r="N45" s="105">
        <f>+C45-M45</f>
        <v>408.33</v>
      </c>
      <c r="O45" s="105">
        <v>140</v>
      </c>
      <c r="P45" s="105">
        <f>+N45-O45</f>
        <v>268.33</v>
      </c>
      <c r="Q45" s="105">
        <f>291.71+128.29</f>
        <v>420</v>
      </c>
      <c r="R45" s="99">
        <f>+C45-Q45</f>
        <v>0</v>
      </c>
      <c r="S45" s="23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12"/>
      <c r="AF45" s="12"/>
    </row>
    <row r="46" spans="1:32" s="10" customFormat="1" ht="16.5" x14ac:dyDescent="0.3">
      <c r="A46" s="3"/>
      <c r="B46" s="17"/>
      <c r="C46" s="104"/>
      <c r="D46" s="104"/>
      <c r="E46" s="104"/>
      <c r="F46" s="104"/>
      <c r="G46" s="104"/>
      <c r="H46" s="104"/>
      <c r="I46" s="104"/>
      <c r="J46" s="105"/>
      <c r="K46" s="104"/>
      <c r="L46" s="104"/>
      <c r="M46" s="104"/>
      <c r="N46" s="104"/>
      <c r="O46" s="105"/>
      <c r="P46" s="105"/>
      <c r="Q46" s="105"/>
      <c r="R46" s="98"/>
      <c r="S46" s="23"/>
      <c r="T46" s="24"/>
      <c r="U46" s="24"/>
      <c r="V46" s="24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s="10" customFormat="1" ht="16.5" x14ac:dyDescent="0.3">
      <c r="A47" s="21">
        <v>42085</v>
      </c>
      <c r="B47" s="17" t="s">
        <v>73</v>
      </c>
      <c r="C47" s="105">
        <v>870.87</v>
      </c>
      <c r="D47" s="104"/>
      <c r="E47" s="104"/>
      <c r="F47" s="104"/>
      <c r="G47" s="104"/>
      <c r="H47" s="104"/>
      <c r="I47" s="104"/>
      <c r="J47" s="105"/>
      <c r="K47" s="104"/>
      <c r="L47" s="104"/>
      <c r="M47" s="104">
        <v>0</v>
      </c>
      <c r="N47" s="104" t="s">
        <v>30</v>
      </c>
      <c r="O47" s="99">
        <v>130.59</v>
      </c>
      <c r="P47" s="99">
        <f>+C47-O47</f>
        <v>740.28</v>
      </c>
      <c r="Q47" s="105">
        <v>870.87</v>
      </c>
      <c r="R47" s="105">
        <f>+C47-Q47</f>
        <v>0</v>
      </c>
      <c r="S47" s="23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12"/>
    </row>
    <row r="48" spans="1:32" s="10" customFormat="1" ht="16.5" x14ac:dyDescent="0.3">
      <c r="A48" s="3"/>
      <c r="B48" s="17"/>
      <c r="C48" s="104"/>
      <c r="D48" s="104"/>
      <c r="E48" s="104"/>
      <c r="F48" s="104"/>
      <c r="G48" s="104"/>
      <c r="H48" s="104"/>
      <c r="I48" s="104"/>
      <c r="J48" s="105"/>
      <c r="K48" s="104"/>
      <c r="L48" s="104"/>
      <c r="M48" s="104"/>
      <c r="N48" s="104"/>
      <c r="O48" s="105"/>
      <c r="P48" s="105"/>
      <c r="Q48" s="99"/>
      <c r="R48" s="99" t="s">
        <v>30</v>
      </c>
      <c r="S48" s="23"/>
      <c r="T48" s="24"/>
      <c r="U48" s="24"/>
      <c r="V48" s="24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7" s="10" customFormat="1" ht="16.5" x14ac:dyDescent="0.3">
      <c r="A49" s="21">
        <v>42417</v>
      </c>
      <c r="B49" s="17" t="s">
        <v>74</v>
      </c>
      <c r="C49" s="105">
        <v>3029.46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>
        <v>3029.46</v>
      </c>
      <c r="R49" s="99">
        <f>+C49-Q49</f>
        <v>0</v>
      </c>
      <c r="S49" s="23"/>
      <c r="T49" s="29"/>
      <c r="U49" s="24"/>
      <c r="V49" s="24"/>
      <c r="W49" s="12"/>
      <c r="AE49" s="12"/>
      <c r="AF49" s="12"/>
    </row>
    <row r="50" spans="1:37" s="10" customFormat="1" ht="16.5" x14ac:dyDescent="0.3">
      <c r="A50" s="21">
        <v>42452</v>
      </c>
      <c r="B50" s="17" t="s">
        <v>74</v>
      </c>
      <c r="C50" s="105">
        <v>2661.44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5">
        <v>2661.44</v>
      </c>
      <c r="R50" s="99">
        <f>+C50-Q50</f>
        <v>0</v>
      </c>
      <c r="S50" s="23"/>
      <c r="T50" s="29"/>
      <c r="U50" s="29"/>
      <c r="V50" s="24"/>
      <c r="W50" s="12"/>
      <c r="AE50" s="12"/>
      <c r="AF50" s="12"/>
    </row>
    <row r="51" spans="1:37" s="10" customFormat="1" ht="16.5" x14ac:dyDescent="0.3">
      <c r="A51" s="21">
        <v>42510</v>
      </c>
      <c r="B51" s="17" t="s">
        <v>74</v>
      </c>
      <c r="C51" s="105">
        <v>2648.94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>
        <v>2648.94</v>
      </c>
      <c r="R51" s="99">
        <f>+C51-Q51</f>
        <v>0</v>
      </c>
      <c r="S51" s="23"/>
      <c r="T51" s="23"/>
      <c r="U51" s="23"/>
      <c r="V51" s="23"/>
      <c r="W51" s="23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7" s="10" customFormat="1" ht="16.5" x14ac:dyDescent="0.3">
      <c r="A52" s="3"/>
      <c r="B52" s="32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98"/>
      <c r="S52" s="23"/>
      <c r="T52" s="29"/>
      <c r="U52" s="29"/>
      <c r="V52" s="29"/>
      <c r="AB52" s="12"/>
      <c r="AC52" s="12"/>
      <c r="AD52" s="12"/>
      <c r="AE52" s="12"/>
      <c r="AF52" s="12"/>
    </row>
    <row r="53" spans="1:37" s="10" customFormat="1" ht="16.5" x14ac:dyDescent="0.3">
      <c r="A53" s="21">
        <v>42996</v>
      </c>
      <c r="B53" s="17" t="s">
        <v>75</v>
      </c>
      <c r="C53" s="99">
        <v>3445.16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99">
        <v>2583.9</v>
      </c>
      <c r="R53" s="99">
        <f>+C53-Q53</f>
        <v>861.25999999999976</v>
      </c>
      <c r="S53" s="23"/>
      <c r="T53" s="24"/>
      <c r="U53" s="24"/>
      <c r="V53" s="24"/>
      <c r="W53" s="12"/>
      <c r="AB53" s="12"/>
      <c r="AC53" s="12"/>
      <c r="AD53" s="12"/>
      <c r="AE53" s="12"/>
      <c r="AF53" s="12"/>
    </row>
    <row r="54" spans="1:37" ht="16.5" x14ac:dyDescent="0.3"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29"/>
      <c r="T54" s="29"/>
      <c r="U54" s="29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ht="16.5" x14ac:dyDescent="0.3">
      <c r="A55" s="21">
        <v>43174</v>
      </c>
      <c r="B55" s="17" t="s">
        <v>143</v>
      </c>
      <c r="C55" s="99">
        <v>2839.36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5">
        <v>1656.07</v>
      </c>
      <c r="R55" s="99">
        <f>+C55-Q55</f>
        <v>1183.2900000000002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12"/>
      <c r="AF55" s="12"/>
      <c r="AG55" s="10"/>
      <c r="AH55" s="10"/>
      <c r="AI55" s="10"/>
      <c r="AJ55" s="10"/>
    </row>
    <row r="56" spans="1:37" ht="16.5" x14ac:dyDescent="0.3">
      <c r="A56" s="21">
        <v>43362</v>
      </c>
      <c r="B56" s="17" t="s">
        <v>96</v>
      </c>
      <c r="C56" s="99">
        <v>2418.39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5">
        <v>1007.7</v>
      </c>
      <c r="R56" s="99">
        <f>+C56-Q56</f>
        <v>1410.6899999999998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2"/>
      <c r="AF56" s="12"/>
      <c r="AG56" s="10"/>
      <c r="AH56" s="10"/>
      <c r="AI56" s="10"/>
      <c r="AJ56" s="10"/>
    </row>
    <row r="57" spans="1:37" ht="16.5" x14ac:dyDescent="0.3">
      <c r="A57" s="21">
        <v>43388</v>
      </c>
      <c r="B57" s="17" t="s">
        <v>97</v>
      </c>
      <c r="C57" s="99">
        <v>2344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5">
        <v>976.66</v>
      </c>
      <c r="R57" s="99">
        <f>+C57-Q57</f>
        <v>1367.3400000000001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2"/>
      <c r="AF57" s="12"/>
      <c r="AG57" s="10"/>
      <c r="AH57" s="10"/>
      <c r="AI57" s="10"/>
      <c r="AJ57" s="10"/>
    </row>
    <row r="58" spans="1:37" ht="16.5" x14ac:dyDescent="0.3">
      <c r="A58" s="21">
        <v>43389</v>
      </c>
      <c r="B58" s="17" t="s">
        <v>98</v>
      </c>
      <c r="C58" s="99">
        <v>4588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5">
        <v>1911.6</v>
      </c>
      <c r="R58" s="99">
        <f>+C58-Q58</f>
        <v>2676.4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2"/>
      <c r="AF58" s="12"/>
      <c r="AG58" s="10"/>
      <c r="AH58" s="10"/>
      <c r="AI58" s="10"/>
      <c r="AJ58" s="10"/>
    </row>
    <row r="59" spans="1:37" ht="16.5" x14ac:dyDescent="0.3">
      <c r="A59" s="21">
        <v>43435</v>
      </c>
      <c r="B59" s="17" t="s">
        <v>100</v>
      </c>
      <c r="C59" s="99">
        <v>3865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5">
        <v>1288.33</v>
      </c>
      <c r="R59" s="99">
        <f>+C59-Q59</f>
        <v>2576.67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2"/>
      <c r="AF59" s="12"/>
      <c r="AG59" s="10"/>
      <c r="AH59" s="10"/>
      <c r="AI59" s="10"/>
      <c r="AJ59" s="10"/>
    </row>
    <row r="60" spans="1:37" ht="16.5" x14ac:dyDescent="0.3">
      <c r="A60" s="85" t="s">
        <v>30</v>
      </c>
      <c r="B60" s="32"/>
      <c r="C60" s="99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29"/>
      <c r="T60" s="29"/>
      <c r="U60" s="29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7" ht="16.5" x14ac:dyDescent="0.3">
      <c r="A61" s="21">
        <v>43684</v>
      </c>
      <c r="B61" s="17" t="s">
        <v>103</v>
      </c>
      <c r="C61" s="99">
        <v>2190</v>
      </c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>
        <v>243.33</v>
      </c>
      <c r="R61" s="99">
        <f t="shared" ref="R61:R62" si="10">+C61-Q61</f>
        <v>1946.67</v>
      </c>
      <c r="S61" s="29"/>
      <c r="T61" s="29"/>
      <c r="U61" s="29"/>
      <c r="V61" s="10"/>
      <c r="W61" s="10"/>
      <c r="X61" s="10"/>
      <c r="Y61" s="10"/>
      <c r="Z61" s="10"/>
      <c r="AA61" s="10"/>
      <c r="AB61" s="10"/>
      <c r="AC61" s="10"/>
      <c r="AD61" s="10"/>
      <c r="AE61" s="12"/>
      <c r="AF61" s="10"/>
      <c r="AG61" s="10"/>
      <c r="AH61" s="10"/>
      <c r="AI61" s="10"/>
      <c r="AJ61" s="10"/>
    </row>
    <row r="62" spans="1:37" s="10" customFormat="1" ht="16.5" x14ac:dyDescent="0.3">
      <c r="A62" s="97">
        <v>43794</v>
      </c>
      <c r="B62" s="17" t="s">
        <v>111</v>
      </c>
      <c r="C62" s="100">
        <v>2079</v>
      </c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100">
        <v>0</v>
      </c>
      <c r="R62" s="100">
        <f t="shared" si="10"/>
        <v>2079</v>
      </c>
      <c r="S62" s="29"/>
      <c r="T62" s="29"/>
      <c r="U62" s="29"/>
    </row>
    <row r="63" spans="1:37" s="10" customFormat="1" ht="17.25" thickBot="1" x14ac:dyDescent="0.35">
      <c r="B63" s="19"/>
      <c r="C63" s="109">
        <f>SUM(C5:C62)</f>
        <v>84241.19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09">
        <f t="shared" ref="Q63:R63" si="11">SUM(Q5:Q62)</f>
        <v>70139.870000000024</v>
      </c>
      <c r="R63" s="109">
        <f t="shared" si="11"/>
        <v>14101.32</v>
      </c>
      <c r="S63" s="29"/>
      <c r="T63" s="29"/>
      <c r="U63" s="29"/>
    </row>
    <row r="64" spans="1:37" s="10" customFormat="1" ht="15.75" thickTop="1" x14ac:dyDescent="0.25">
      <c r="C64" s="33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12"/>
    </row>
    <row r="65" spans="2:31" s="10" customFormat="1" x14ac:dyDescent="0.25">
      <c r="C65" s="33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2:31" s="10" customFormat="1" x14ac:dyDescent="0.25">
      <c r="C66" s="33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</row>
    <row r="67" spans="2:31" s="10" customFormat="1" x14ac:dyDescent="0.25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AA67" s="12"/>
    </row>
    <row r="68" spans="2:31" s="10" customFormat="1" x14ac:dyDescent="0.25">
      <c r="B68" s="1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4"/>
      <c r="R68" s="24"/>
      <c r="S68" s="29"/>
      <c r="T68" s="29"/>
      <c r="U68" s="29"/>
    </row>
    <row r="69" spans="2:31" s="10" customFormat="1" x14ac:dyDescent="0.25">
      <c r="B69" s="1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2:31" s="10" customFormat="1" x14ac:dyDescent="0.25">
      <c r="B70" s="19"/>
      <c r="F70" s="77"/>
      <c r="G70" s="77"/>
      <c r="H70" s="77"/>
      <c r="I70" s="77"/>
      <c r="J70" s="77"/>
      <c r="K70" s="77"/>
      <c r="L70" s="29"/>
      <c r="M70" s="29"/>
      <c r="N70" s="29"/>
      <c r="O70" s="29"/>
      <c r="P70" s="29"/>
      <c r="Q70" s="29"/>
      <c r="R70" s="29"/>
      <c r="S70" s="77"/>
      <c r="T70" s="77"/>
      <c r="U70" s="77"/>
      <c r="V70" s="77"/>
      <c r="W70" s="77"/>
      <c r="X70" s="77"/>
      <c r="Y70" s="77"/>
      <c r="Z70" s="77"/>
      <c r="AA70" s="77"/>
    </row>
    <row r="71" spans="2:31" s="10" customFormat="1" x14ac:dyDescent="0.25">
      <c r="B71" s="19"/>
      <c r="F71" s="12"/>
      <c r="G71" s="12"/>
      <c r="H71" s="12"/>
      <c r="I71" s="12"/>
      <c r="J71" s="12"/>
      <c r="K71" s="12"/>
      <c r="L71" s="29"/>
      <c r="M71" s="29"/>
      <c r="N71" s="29"/>
      <c r="O71" s="29"/>
      <c r="P71" s="29"/>
      <c r="R71" s="29"/>
      <c r="S71" s="12"/>
      <c r="T71" s="12"/>
      <c r="U71" s="12"/>
      <c r="V71" s="12"/>
      <c r="W71" s="12"/>
      <c r="X71" s="12"/>
      <c r="Y71" s="12"/>
      <c r="Z71" s="12"/>
      <c r="AA71" s="12"/>
    </row>
    <row r="72" spans="2:31" s="10" customFormat="1" x14ac:dyDescent="0.25">
      <c r="B72" s="19"/>
      <c r="F72" s="12"/>
      <c r="G72" s="12"/>
      <c r="H72" s="12"/>
      <c r="I72" s="12"/>
      <c r="J72" s="12"/>
      <c r="K72" s="12"/>
      <c r="L72" s="29"/>
      <c r="M72" s="29"/>
      <c r="N72" s="29"/>
      <c r="O72" s="29"/>
      <c r="P72" s="29"/>
      <c r="R72" s="29"/>
      <c r="S72" s="12"/>
      <c r="T72" s="12"/>
      <c r="U72" s="12"/>
      <c r="V72" s="12"/>
      <c r="W72" s="12"/>
      <c r="X72" s="12"/>
      <c r="Y72" s="12"/>
      <c r="Z72" s="12"/>
      <c r="AA72" s="12"/>
    </row>
    <row r="73" spans="2:31" s="10" customFormat="1" x14ac:dyDescent="0.25">
      <c r="B73" s="19"/>
      <c r="L73" s="29"/>
      <c r="M73" s="29"/>
      <c r="N73" s="29"/>
      <c r="O73" s="29"/>
      <c r="P73" s="29"/>
      <c r="R73" s="29"/>
      <c r="S73" s="29"/>
      <c r="T73" s="29"/>
      <c r="U73" s="29"/>
    </row>
    <row r="74" spans="2:31" s="10" customFormat="1" x14ac:dyDescent="0.25"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</sheetData>
  <pageMargins left="0.70866141732283472" right="0.70866141732283472" top="0.74803149606299213" bottom="0.74803149606299213" header="0.31496062992125984" footer="0.31496062992125984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opLeftCell="A43" workbookViewId="0">
      <selection activeCell="B7" sqref="B7"/>
    </sheetView>
  </sheetViews>
  <sheetFormatPr baseColWidth="10" defaultRowHeight="15" x14ac:dyDescent="0.25"/>
  <cols>
    <col min="1" max="1" width="11.28515625" customWidth="1"/>
    <col min="2" max="2" width="37.28515625" bestFit="1" customWidth="1"/>
    <col min="3" max="3" width="13.5703125" style="2" customWidth="1"/>
    <col min="4" max="4" width="13.7109375" style="2" customWidth="1"/>
    <col min="5" max="5" width="13" style="2" customWidth="1"/>
  </cols>
  <sheetData>
    <row r="1" spans="1:5" x14ac:dyDescent="0.25">
      <c r="A1" s="28" t="s">
        <v>31</v>
      </c>
    </row>
    <row r="2" spans="1:5" x14ac:dyDescent="0.25">
      <c r="A2" s="28" t="s">
        <v>113</v>
      </c>
    </row>
    <row r="3" spans="1:5" x14ac:dyDescent="0.25">
      <c r="A3" s="28" t="s">
        <v>114</v>
      </c>
      <c r="E3" s="15" t="s">
        <v>77</v>
      </c>
    </row>
    <row r="4" spans="1:5" ht="30" x14ac:dyDescent="0.25">
      <c r="A4" s="86" t="s">
        <v>109</v>
      </c>
      <c r="B4" s="86" t="s">
        <v>107</v>
      </c>
      <c r="C4" s="20" t="s">
        <v>33</v>
      </c>
      <c r="D4" s="20" t="s">
        <v>112</v>
      </c>
      <c r="E4" s="20" t="s">
        <v>71</v>
      </c>
    </row>
    <row r="5" spans="1:5" x14ac:dyDescent="0.25">
      <c r="B5" s="125" t="s">
        <v>54</v>
      </c>
      <c r="C5" s="111">
        <f>19444.76+534.76</f>
        <v>19979.519999999997</v>
      </c>
      <c r="D5" s="111">
        <f>19444.756+534.76</f>
        <v>19979.516</v>
      </c>
      <c r="E5" s="111">
        <f>+C5-D5</f>
        <v>3.9999999971769284E-3</v>
      </c>
    </row>
    <row r="6" spans="1:5" x14ac:dyDescent="0.25">
      <c r="A6" s="13">
        <v>38485</v>
      </c>
      <c r="B6" s="125" t="s">
        <v>45</v>
      </c>
      <c r="C6" s="111">
        <v>136.12</v>
      </c>
      <c r="D6" s="111">
        <v>136.1163333333333</v>
      </c>
      <c r="E6" s="111">
        <f t="shared" ref="E6:E56" si="0">+C6-D6</f>
        <v>3.6666666667031222E-3</v>
      </c>
    </row>
    <row r="7" spans="1:5" x14ac:dyDescent="0.25">
      <c r="A7" s="13">
        <v>38580</v>
      </c>
      <c r="B7" s="125" t="s">
        <v>46</v>
      </c>
      <c r="C7" s="111">
        <v>244.2</v>
      </c>
      <c r="D7" s="111">
        <v>244.19999999999993</v>
      </c>
      <c r="E7" s="111">
        <f t="shared" si="0"/>
        <v>0</v>
      </c>
    </row>
    <row r="8" spans="1:5" x14ac:dyDescent="0.25">
      <c r="A8" s="13">
        <v>38588</v>
      </c>
      <c r="B8" s="125" t="s">
        <v>47</v>
      </c>
      <c r="C8" s="111">
        <v>1691.62</v>
      </c>
      <c r="D8" s="111">
        <v>1691.6233333333334</v>
      </c>
      <c r="E8" s="111">
        <f t="shared" si="0"/>
        <v>-3.3333333335576754E-3</v>
      </c>
    </row>
    <row r="9" spans="1:5" x14ac:dyDescent="0.25">
      <c r="A9" s="13">
        <v>38592</v>
      </c>
      <c r="B9" s="125" t="s">
        <v>48</v>
      </c>
      <c r="C9" s="111">
        <v>297</v>
      </c>
      <c r="D9" s="111">
        <v>296.99999999999994</v>
      </c>
      <c r="E9" s="111">
        <f t="shared" si="0"/>
        <v>0</v>
      </c>
    </row>
    <row r="10" spans="1:5" x14ac:dyDescent="0.25">
      <c r="A10" s="13">
        <v>38594</v>
      </c>
      <c r="B10" s="125" t="s">
        <v>49</v>
      </c>
      <c r="C10" s="111">
        <v>71.34</v>
      </c>
      <c r="D10" s="111">
        <v>71.34</v>
      </c>
      <c r="E10" s="111">
        <f t="shared" si="0"/>
        <v>0</v>
      </c>
    </row>
    <row r="11" spans="1:5" x14ac:dyDescent="0.25">
      <c r="A11" s="13">
        <v>38607</v>
      </c>
      <c r="B11" s="125" t="s">
        <v>50</v>
      </c>
      <c r="C11" s="111">
        <v>78.3</v>
      </c>
      <c r="D11" s="111">
        <v>78.297499999999999</v>
      </c>
      <c r="E11" s="111">
        <f t="shared" si="0"/>
        <v>2.4999999999977263E-3</v>
      </c>
    </row>
    <row r="12" spans="1:5" x14ac:dyDescent="0.25">
      <c r="A12" s="13">
        <v>38609</v>
      </c>
      <c r="B12" s="125" t="s">
        <v>51</v>
      </c>
      <c r="C12" s="111">
        <v>880</v>
      </c>
      <c r="D12" s="111">
        <v>880</v>
      </c>
      <c r="E12" s="111">
        <f t="shared" si="0"/>
        <v>0</v>
      </c>
    </row>
    <row r="13" spans="1:5" x14ac:dyDescent="0.25">
      <c r="A13" s="13">
        <v>38664</v>
      </c>
      <c r="B13" s="125" t="s">
        <v>52</v>
      </c>
      <c r="C13" s="111">
        <v>594</v>
      </c>
      <c r="D13" s="111">
        <v>594</v>
      </c>
      <c r="E13" s="111">
        <f t="shared" si="0"/>
        <v>0</v>
      </c>
    </row>
    <row r="14" spans="1:5" x14ac:dyDescent="0.25">
      <c r="A14" s="13">
        <v>38698</v>
      </c>
      <c r="B14" s="125" t="s">
        <v>53</v>
      </c>
      <c r="C14" s="111">
        <v>645.94000000000005</v>
      </c>
      <c r="D14" s="111">
        <v>645.94200000000001</v>
      </c>
      <c r="E14" s="111">
        <f t="shared" si="0"/>
        <v>-1.9999999999527063E-3</v>
      </c>
    </row>
    <row r="15" spans="1:5" x14ac:dyDescent="0.25">
      <c r="B15" s="125"/>
      <c r="C15" s="111"/>
      <c r="D15" s="111"/>
      <c r="E15" s="111" t="s">
        <v>30</v>
      </c>
    </row>
    <row r="16" spans="1:5" x14ac:dyDescent="0.25">
      <c r="A16" s="1">
        <v>38918</v>
      </c>
      <c r="B16" s="125" t="s">
        <v>22</v>
      </c>
      <c r="C16" s="111">
        <v>579.97</v>
      </c>
      <c r="D16" s="111">
        <v>579.97</v>
      </c>
      <c r="E16" s="111">
        <f t="shared" si="0"/>
        <v>0</v>
      </c>
    </row>
    <row r="17" spans="1:5" x14ac:dyDescent="0.25">
      <c r="A17" s="1">
        <v>38925</v>
      </c>
      <c r="B17" s="125" t="s">
        <v>23</v>
      </c>
      <c r="C17" s="111">
        <v>165</v>
      </c>
      <c r="D17" s="111">
        <v>165</v>
      </c>
      <c r="E17" s="111">
        <f t="shared" si="0"/>
        <v>0</v>
      </c>
    </row>
    <row r="18" spans="1:5" x14ac:dyDescent="0.25">
      <c r="A18" s="1">
        <v>38980</v>
      </c>
      <c r="B18" s="125" t="s">
        <v>24</v>
      </c>
      <c r="C18" s="111">
        <v>106.25</v>
      </c>
      <c r="D18" s="111">
        <v>106.25</v>
      </c>
      <c r="E18" s="111">
        <f t="shared" si="0"/>
        <v>0</v>
      </c>
    </row>
    <row r="19" spans="1:5" x14ac:dyDescent="0.25">
      <c r="A19" s="1">
        <v>38987</v>
      </c>
      <c r="B19" s="125" t="s">
        <v>25</v>
      </c>
      <c r="C19" s="111">
        <v>445.76</v>
      </c>
      <c r="D19" s="111">
        <v>445.76</v>
      </c>
      <c r="E19" s="111">
        <f t="shared" si="0"/>
        <v>0</v>
      </c>
    </row>
    <row r="20" spans="1:5" x14ac:dyDescent="0.25">
      <c r="A20" s="1">
        <v>38999</v>
      </c>
      <c r="B20" s="125" t="s">
        <v>26</v>
      </c>
      <c r="C20" s="111">
        <v>206.22</v>
      </c>
      <c r="D20" s="111">
        <v>206.22</v>
      </c>
      <c r="E20" s="111">
        <f t="shared" si="0"/>
        <v>0</v>
      </c>
    </row>
    <row r="21" spans="1:5" x14ac:dyDescent="0.25">
      <c r="A21" s="1">
        <v>39030</v>
      </c>
      <c r="B21" s="125" t="s">
        <v>27</v>
      </c>
      <c r="C21" s="111">
        <v>197.93</v>
      </c>
      <c r="D21" s="111">
        <v>197.93</v>
      </c>
      <c r="E21" s="111">
        <f t="shared" si="0"/>
        <v>0</v>
      </c>
    </row>
    <row r="22" spans="1:5" x14ac:dyDescent="0.25">
      <c r="A22" s="1">
        <v>39042</v>
      </c>
      <c r="B22" s="125" t="s">
        <v>28</v>
      </c>
      <c r="C22" s="111">
        <v>598.29999999999995</v>
      </c>
      <c r="D22" s="111">
        <v>598.29999999999995</v>
      </c>
      <c r="E22" s="111">
        <f t="shared" si="0"/>
        <v>0</v>
      </c>
    </row>
    <row r="23" spans="1:5" x14ac:dyDescent="0.25">
      <c r="A23" s="1"/>
      <c r="B23" s="125"/>
      <c r="C23" s="111"/>
      <c r="D23" s="111"/>
      <c r="E23" s="111" t="s">
        <v>30</v>
      </c>
    </row>
    <row r="24" spans="1:5" x14ac:dyDescent="0.25">
      <c r="A24" s="1">
        <v>39456</v>
      </c>
      <c r="B24" s="125" t="s">
        <v>130</v>
      </c>
      <c r="C24" s="111">
        <v>260</v>
      </c>
      <c r="D24" s="111">
        <v>260</v>
      </c>
      <c r="E24" s="111">
        <f t="shared" si="0"/>
        <v>0</v>
      </c>
    </row>
    <row r="25" spans="1:5" x14ac:dyDescent="0.25">
      <c r="A25" s="1">
        <v>39507</v>
      </c>
      <c r="B25" s="125" t="s">
        <v>131</v>
      </c>
      <c r="C25" s="111">
        <v>411.6</v>
      </c>
      <c r="D25" s="111">
        <v>411.6</v>
      </c>
      <c r="E25" s="111">
        <f t="shared" si="0"/>
        <v>0</v>
      </c>
    </row>
    <row r="26" spans="1:5" x14ac:dyDescent="0.25">
      <c r="A26" s="1">
        <v>39615</v>
      </c>
      <c r="B26" s="125" t="s">
        <v>29</v>
      </c>
      <c r="C26" s="111">
        <v>1408.45</v>
      </c>
      <c r="D26" s="111">
        <v>1408.45</v>
      </c>
      <c r="E26" s="111">
        <f t="shared" si="0"/>
        <v>0</v>
      </c>
    </row>
    <row r="27" spans="1:5" x14ac:dyDescent="0.25">
      <c r="A27" s="1">
        <v>39665</v>
      </c>
      <c r="B27" s="125" t="s">
        <v>132</v>
      </c>
      <c r="C27" s="111">
        <v>164.25</v>
      </c>
      <c r="D27" s="111">
        <v>164.25000000000003</v>
      </c>
      <c r="E27" s="111">
        <f t="shared" si="0"/>
        <v>0</v>
      </c>
    </row>
    <row r="28" spans="1:5" x14ac:dyDescent="0.25">
      <c r="A28" s="1"/>
      <c r="B28" s="125"/>
      <c r="C28" s="111"/>
      <c r="D28" s="111"/>
      <c r="E28" s="111" t="s">
        <v>30</v>
      </c>
    </row>
    <row r="29" spans="1:5" x14ac:dyDescent="0.25">
      <c r="A29" s="1">
        <v>40571</v>
      </c>
      <c r="B29" s="125" t="s">
        <v>4</v>
      </c>
      <c r="C29" s="111">
        <v>692.85</v>
      </c>
      <c r="D29" s="111">
        <v>617.66</v>
      </c>
      <c r="E29" s="111">
        <f t="shared" si="0"/>
        <v>75.190000000000055</v>
      </c>
    </row>
    <row r="30" spans="1:5" x14ac:dyDescent="0.25">
      <c r="A30" s="1">
        <v>40582</v>
      </c>
      <c r="B30" s="125" t="s">
        <v>6</v>
      </c>
      <c r="C30" s="111">
        <v>270</v>
      </c>
      <c r="D30" s="111">
        <v>240.1</v>
      </c>
      <c r="E30" s="111">
        <f t="shared" si="0"/>
        <v>29.900000000000006</v>
      </c>
    </row>
    <row r="31" spans="1:5" x14ac:dyDescent="0.25">
      <c r="A31" s="1">
        <v>40590</v>
      </c>
      <c r="B31" s="125" t="s">
        <v>6</v>
      </c>
      <c r="C31" s="111">
        <v>171</v>
      </c>
      <c r="D31" s="111">
        <v>151.88</v>
      </c>
      <c r="E31" s="111">
        <f t="shared" si="0"/>
        <v>19.120000000000005</v>
      </c>
    </row>
    <row r="32" spans="1:5" x14ac:dyDescent="0.25">
      <c r="A32" s="1">
        <v>40679</v>
      </c>
      <c r="B32" s="125" t="s">
        <v>5</v>
      </c>
      <c r="C32" s="111">
        <v>932.15</v>
      </c>
      <c r="D32" s="111">
        <v>803.95</v>
      </c>
      <c r="E32" s="111">
        <f t="shared" si="0"/>
        <v>128.19999999999993</v>
      </c>
    </row>
    <row r="33" spans="1:5" x14ac:dyDescent="0.25">
      <c r="A33" s="1">
        <v>40679</v>
      </c>
      <c r="B33" s="125" t="s">
        <v>6</v>
      </c>
      <c r="C33" s="111">
        <v>171</v>
      </c>
      <c r="D33" s="111">
        <v>147.73999999999998</v>
      </c>
      <c r="E33" s="111">
        <f t="shared" si="0"/>
        <v>23.260000000000019</v>
      </c>
    </row>
    <row r="34" spans="1:5" x14ac:dyDescent="0.25">
      <c r="A34" s="1">
        <v>40682</v>
      </c>
      <c r="B34" s="125" t="s">
        <v>7</v>
      </c>
      <c r="C34" s="111">
        <v>901.6</v>
      </c>
      <c r="D34" s="111">
        <v>776.36999999999989</v>
      </c>
      <c r="E34" s="111">
        <f t="shared" si="0"/>
        <v>125.23000000000013</v>
      </c>
    </row>
    <row r="35" spans="1:5" x14ac:dyDescent="0.25">
      <c r="A35" s="1">
        <v>40682</v>
      </c>
      <c r="B35" s="125" t="s">
        <v>8</v>
      </c>
      <c r="C35" s="111">
        <v>400</v>
      </c>
      <c r="D35" s="111">
        <v>344.4</v>
      </c>
      <c r="E35" s="111">
        <f t="shared" si="0"/>
        <v>55.600000000000023</v>
      </c>
    </row>
    <row r="36" spans="1:5" x14ac:dyDescent="0.25">
      <c r="A36" s="1">
        <v>40695</v>
      </c>
      <c r="B36" s="125" t="s">
        <v>6</v>
      </c>
      <c r="C36" s="111">
        <v>171</v>
      </c>
      <c r="D36" s="111">
        <v>146.98999999999998</v>
      </c>
      <c r="E36" s="111">
        <f t="shared" si="0"/>
        <v>24.010000000000019</v>
      </c>
    </row>
    <row r="37" spans="1:5" x14ac:dyDescent="0.25">
      <c r="A37" s="1">
        <v>40760</v>
      </c>
      <c r="B37" s="125" t="s">
        <v>9</v>
      </c>
      <c r="C37" s="111">
        <v>437</v>
      </c>
      <c r="D37" s="111">
        <v>367.21999999999997</v>
      </c>
      <c r="E37" s="111">
        <f t="shared" si="0"/>
        <v>69.78000000000003</v>
      </c>
    </row>
    <row r="38" spans="1:5" x14ac:dyDescent="0.25">
      <c r="A38" s="1">
        <v>40760</v>
      </c>
      <c r="B38" s="125" t="s">
        <v>6</v>
      </c>
      <c r="C38" s="111">
        <v>171</v>
      </c>
      <c r="D38" s="111">
        <v>142.75</v>
      </c>
      <c r="E38" s="111">
        <f t="shared" si="0"/>
        <v>28.25</v>
      </c>
    </row>
    <row r="39" spans="1:5" x14ac:dyDescent="0.25">
      <c r="A39" s="1"/>
      <c r="B39" s="125"/>
      <c r="C39" s="111"/>
      <c r="D39" s="111"/>
      <c r="E39" s="111" t="s">
        <v>30</v>
      </c>
    </row>
    <row r="40" spans="1:5" x14ac:dyDescent="0.25">
      <c r="A40" s="1">
        <v>41068</v>
      </c>
      <c r="B40" s="125" t="s">
        <v>0</v>
      </c>
      <c r="C40" s="111">
        <v>1886.4</v>
      </c>
      <c r="D40" s="111">
        <v>1426.2399999999998</v>
      </c>
      <c r="E40" s="111">
        <f t="shared" si="0"/>
        <v>460.16000000000031</v>
      </c>
    </row>
    <row r="41" spans="1:5" x14ac:dyDescent="0.25">
      <c r="B41" s="125"/>
      <c r="C41" s="111"/>
      <c r="D41" s="111"/>
      <c r="E41" s="111" t="s">
        <v>30</v>
      </c>
    </row>
    <row r="42" spans="1:5" x14ac:dyDescent="0.25">
      <c r="A42" s="1">
        <v>41743</v>
      </c>
      <c r="B42" s="125" t="s">
        <v>140</v>
      </c>
      <c r="C42" s="111">
        <v>571</v>
      </c>
      <c r="D42" s="111">
        <v>326.14000000000004</v>
      </c>
      <c r="E42" s="111">
        <f t="shared" si="0"/>
        <v>244.85999999999996</v>
      </c>
    </row>
    <row r="43" spans="1:5" x14ac:dyDescent="0.25">
      <c r="A43" s="1">
        <v>41753</v>
      </c>
      <c r="B43" s="125" t="s">
        <v>139</v>
      </c>
      <c r="C43" s="111">
        <v>7041.07</v>
      </c>
      <c r="D43" s="111">
        <v>4001.7440000000001</v>
      </c>
      <c r="E43" s="111">
        <f t="shared" si="0"/>
        <v>3039.3259999999996</v>
      </c>
    </row>
    <row r="44" spans="1:5" x14ac:dyDescent="0.25">
      <c r="A44" s="1">
        <v>41775</v>
      </c>
      <c r="B44" s="125" t="s">
        <v>141</v>
      </c>
      <c r="C44" s="111">
        <v>462</v>
      </c>
      <c r="D44" s="111">
        <v>259.75</v>
      </c>
      <c r="E44" s="111">
        <f t="shared" si="0"/>
        <v>202.25</v>
      </c>
    </row>
    <row r="45" spans="1:5" x14ac:dyDescent="0.25">
      <c r="A45" s="1">
        <v>41780</v>
      </c>
      <c r="B45" s="125" t="s">
        <v>142</v>
      </c>
      <c r="C45" s="111">
        <v>362.47</v>
      </c>
      <c r="D45" s="111">
        <v>203.38400000000001</v>
      </c>
      <c r="E45" s="111">
        <f t="shared" si="0"/>
        <v>159.08600000000001</v>
      </c>
    </row>
    <row r="46" spans="1:5" x14ac:dyDescent="0.25">
      <c r="A46" s="1">
        <v>41781</v>
      </c>
      <c r="B46" s="125" t="s">
        <v>137</v>
      </c>
      <c r="C46" s="111">
        <v>1660.4</v>
      </c>
      <c r="D46" s="111">
        <v>931.12999999999988</v>
      </c>
      <c r="E46" s="111">
        <f t="shared" si="0"/>
        <v>729.27000000000021</v>
      </c>
    </row>
    <row r="47" spans="1:5" x14ac:dyDescent="0.25">
      <c r="A47" s="1">
        <v>41792</v>
      </c>
      <c r="B47" s="125" t="s">
        <v>1</v>
      </c>
      <c r="C47" s="111">
        <v>640</v>
      </c>
      <c r="D47" s="111">
        <v>357.31</v>
      </c>
      <c r="E47" s="111">
        <f t="shared" si="0"/>
        <v>282.69</v>
      </c>
    </row>
    <row r="48" spans="1:5" x14ac:dyDescent="0.25">
      <c r="A48" s="1">
        <v>41801</v>
      </c>
      <c r="B48" s="125" t="s">
        <v>2</v>
      </c>
      <c r="C48" s="111">
        <v>320</v>
      </c>
      <c r="D48" s="111">
        <v>177.73000000000002</v>
      </c>
      <c r="E48" s="111">
        <f t="shared" si="0"/>
        <v>142.26999999999998</v>
      </c>
    </row>
    <row r="49" spans="1:23" x14ac:dyDescent="0.25">
      <c r="A49" s="1">
        <v>41801</v>
      </c>
      <c r="B49" s="125" t="s">
        <v>138</v>
      </c>
      <c r="C49" s="111">
        <v>388.8</v>
      </c>
      <c r="D49" s="111">
        <v>215.93</v>
      </c>
      <c r="E49" s="111">
        <f t="shared" si="0"/>
        <v>172.87</v>
      </c>
    </row>
    <row r="50" spans="1:23" x14ac:dyDescent="0.25">
      <c r="A50" s="1">
        <v>41803</v>
      </c>
      <c r="B50" s="125" t="s">
        <v>134</v>
      </c>
      <c r="C50" s="111">
        <v>277.5</v>
      </c>
      <c r="D50" s="111">
        <v>153.97</v>
      </c>
      <c r="E50" s="111">
        <f t="shared" si="0"/>
        <v>123.53</v>
      </c>
    </row>
    <row r="51" spans="1:23" x14ac:dyDescent="0.25">
      <c r="A51" s="1">
        <v>41829</v>
      </c>
      <c r="B51" s="125" t="s">
        <v>135</v>
      </c>
      <c r="C51" s="111">
        <v>449.95</v>
      </c>
      <c r="D51" s="111">
        <v>246.38</v>
      </c>
      <c r="E51" s="111">
        <f t="shared" si="0"/>
        <v>203.57</v>
      </c>
    </row>
    <row r="52" spans="1:23" x14ac:dyDescent="0.25">
      <c r="A52" s="1">
        <v>41920</v>
      </c>
      <c r="B52" s="125" t="s">
        <v>133</v>
      </c>
      <c r="C52" s="111">
        <v>2366.0700000000002</v>
      </c>
      <c r="D52" s="111">
        <v>1227.2040000000002</v>
      </c>
      <c r="E52" s="111">
        <f t="shared" si="0"/>
        <v>1138.866</v>
      </c>
    </row>
    <row r="53" spans="1:23" x14ac:dyDescent="0.25">
      <c r="A53" s="1">
        <v>41996</v>
      </c>
      <c r="B53" s="125" t="s">
        <v>3</v>
      </c>
      <c r="C53" s="111">
        <v>292.83999999999997</v>
      </c>
      <c r="D53" s="111">
        <v>147.048</v>
      </c>
      <c r="E53" s="111">
        <f t="shared" si="0"/>
        <v>145.79199999999997</v>
      </c>
    </row>
    <row r="54" spans="1:23" x14ac:dyDescent="0.25">
      <c r="A54" s="1">
        <v>41996</v>
      </c>
      <c r="B54" s="125" t="s">
        <v>3</v>
      </c>
      <c r="C54" s="111">
        <v>720.51</v>
      </c>
      <c r="D54" s="111">
        <v>361.77200000000005</v>
      </c>
      <c r="E54" s="111">
        <f t="shared" si="0"/>
        <v>358.73799999999994</v>
      </c>
    </row>
    <row r="55" spans="1:23" x14ac:dyDescent="0.25">
      <c r="B55" s="125"/>
      <c r="C55" s="111"/>
      <c r="D55" s="111"/>
      <c r="E55" s="111" t="s">
        <v>30</v>
      </c>
    </row>
    <row r="56" spans="1:23" x14ac:dyDescent="0.25">
      <c r="A56" s="13">
        <v>42524</v>
      </c>
      <c r="B56" s="25" t="s">
        <v>136</v>
      </c>
      <c r="C56" s="111">
        <v>760</v>
      </c>
      <c r="D56" s="111">
        <v>227.88</v>
      </c>
      <c r="E56" s="111">
        <f t="shared" si="0"/>
        <v>532.12</v>
      </c>
    </row>
    <row r="57" spans="1:23" ht="15.75" thickBot="1" x14ac:dyDescent="0.3">
      <c r="B57" s="125"/>
      <c r="C57" s="112">
        <f>SUM(C5:C56)</f>
        <v>51678.38</v>
      </c>
      <c r="D57" s="112">
        <f t="shared" ref="D57:E57" si="1">SUM(D5:D56)</f>
        <v>43164.437166666656</v>
      </c>
      <c r="E57" s="112">
        <f t="shared" si="1"/>
        <v>8513.9428333333308</v>
      </c>
    </row>
    <row r="58" spans="1:23" ht="15.75" thickTop="1" x14ac:dyDescent="0.25">
      <c r="B58" s="125"/>
      <c r="C58" s="111"/>
      <c r="D58" s="111"/>
      <c r="E58" s="111"/>
    </row>
    <row r="59" spans="1:23" x14ac:dyDescent="0.25">
      <c r="B59" s="14" t="s">
        <v>68</v>
      </c>
      <c r="C59" s="27"/>
      <c r="D59" s="27"/>
      <c r="E59" s="1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5">
      <c r="B60" t="s">
        <v>35</v>
      </c>
      <c r="C60" s="2">
        <v>2773.57</v>
      </c>
      <c r="D60" s="2">
        <v>2773.57</v>
      </c>
      <c r="E60" s="2">
        <f>+C60-D60</f>
        <v>0</v>
      </c>
      <c r="F60" s="131"/>
      <c r="G60" s="131"/>
      <c r="H60" s="131"/>
      <c r="I60" s="131"/>
      <c r="J60" s="131"/>
      <c r="K60" s="131"/>
      <c r="L60" s="131"/>
      <c r="M60" s="131"/>
      <c r="N60" s="132"/>
      <c r="O60" s="133"/>
      <c r="P60" s="131"/>
      <c r="Q60" s="133"/>
      <c r="R60" s="133"/>
      <c r="S60" s="5"/>
      <c r="T60" s="5"/>
      <c r="U60" s="5"/>
      <c r="V60" s="5"/>
      <c r="W60" s="5"/>
    </row>
    <row r="61" spans="1:23" x14ac:dyDescent="0.25">
      <c r="A61" s="26">
        <v>38992</v>
      </c>
      <c r="B61" t="s">
        <v>152</v>
      </c>
      <c r="C61" s="2">
        <v>121</v>
      </c>
      <c r="D61" s="2">
        <v>121</v>
      </c>
      <c r="E61" s="2">
        <f t="shared" ref="E61:E62" si="2">+C61-D61</f>
        <v>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/>
      <c r="S61" s="5"/>
      <c r="T61" s="5"/>
      <c r="U61" s="5"/>
      <c r="V61" s="5"/>
      <c r="W61" s="5"/>
    </row>
    <row r="62" spans="1:23" x14ac:dyDescent="0.25">
      <c r="A62" s="26">
        <v>38992</v>
      </c>
      <c r="B62" t="s">
        <v>69</v>
      </c>
      <c r="C62" s="2">
        <v>302.68</v>
      </c>
      <c r="D62" s="2">
        <v>302.68</v>
      </c>
      <c r="E62" s="2">
        <f t="shared" si="2"/>
        <v>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2"/>
      <c r="S62" s="5"/>
      <c r="T62" s="5"/>
      <c r="U62" s="5"/>
      <c r="V62" s="5"/>
      <c r="W62" s="5"/>
    </row>
    <row r="63" spans="1:23" ht="15.75" thickBot="1" x14ac:dyDescent="0.3">
      <c r="C63" s="4">
        <f t="shared" ref="C63" si="3">SUM(C60:C62)</f>
        <v>3197.25</v>
      </c>
      <c r="D63" s="4">
        <f>SUM(D60:D62)</f>
        <v>3197.25</v>
      </c>
      <c r="E63" s="4">
        <f>SUM(E60:E62)</f>
        <v>0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2"/>
      <c r="S63" s="5"/>
      <c r="T63" s="5"/>
      <c r="U63" s="5"/>
      <c r="V63" s="5"/>
      <c r="W63" s="5"/>
    </row>
    <row r="64" spans="1:23" ht="15.75" thickTop="1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2"/>
      <c r="S64" s="5"/>
      <c r="T64" s="5"/>
      <c r="U64" s="5"/>
      <c r="V64" s="5"/>
      <c r="W64" s="5"/>
    </row>
    <row r="65" spans="2:23" x14ac:dyDescent="0.25">
      <c r="B65" s="12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2:23" x14ac:dyDescent="0.25">
      <c r="B66" s="12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2:23" x14ac:dyDescent="0.25">
      <c r="B67" s="125"/>
    </row>
    <row r="68" spans="2:23" x14ac:dyDescent="0.25">
      <c r="B68" s="125"/>
    </row>
  </sheetData>
  <pageMargins left="0.51181102362204722" right="0.31496062992125984" top="0.98425196850393704" bottom="0.74803149606299213" header="0.31496062992125984" footer="0.31496062992125984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Resumen2019</vt:lpstr>
      <vt:lpstr>Vehiculos</vt:lpstr>
      <vt:lpstr>Eq.Computac</vt:lpstr>
      <vt:lpstr>Muebles </vt:lpstr>
      <vt:lpstr>Eq.Computac!Área_de_impresión</vt:lpstr>
      <vt:lpstr>'Muebles '!Área_de_impresión</vt:lpstr>
      <vt:lpstr>Vehiculos!Área_de_impresión</vt:lpstr>
      <vt:lpstr>Eq.Computac!Títulos_a_imprimir</vt:lpstr>
      <vt:lpstr>'Muebles 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</dc:creator>
  <cp:lastModifiedBy>Joffre Torres</cp:lastModifiedBy>
  <cp:lastPrinted>2020-02-20T23:23:06Z</cp:lastPrinted>
  <dcterms:created xsi:type="dcterms:W3CDTF">2015-01-27T19:36:17Z</dcterms:created>
  <dcterms:modified xsi:type="dcterms:W3CDTF">2020-02-20T23:36:14Z</dcterms:modified>
</cp:coreProperties>
</file>