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Carlos Almeida\Documents\GitHub\VISACOM\FASE II - Ejecucion\6000 Pasivos y Patrimonio\6400 Otras obligaciones corrientes\"/>
    </mc:Choice>
  </mc:AlternateContent>
  <xr:revisionPtr revIDLastSave="0" documentId="13_ncr:1_{DE995CF1-4F6B-4267-A0AC-1265DCFE3558}" xr6:coauthVersionLast="46" xr6:coauthVersionMax="46" xr10:uidLastSave="{00000000-0000-0000-0000-000000000000}"/>
  <bookViews>
    <workbookView xWindow="-120" yWindow="-120" windowWidth="20730" windowHeight="11160" tabRatio="659" activeTab="2" xr2:uid="{00000000-000D-0000-FFFF-FFFF00000000}"/>
  </bookViews>
  <sheets>
    <sheet name="Cedula_Resumen" sheetId="1" r:id="rId1"/>
    <sheet name="Beneficios Sociales" sheetId="2" r:id="rId2"/>
    <sheet name="Nomina y Sueldos" sheetId="3" r:id="rId3"/>
    <sheet name="Detalle Contabilidad" sheetId="4" r:id="rId4"/>
    <sheet name="Roles" sheetId="5" r:id="rId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U125" i="5" l="1"/>
  <c r="X122" i="5"/>
  <c r="J50" i="4"/>
  <c r="I50" i="4"/>
  <c r="H50" i="4"/>
  <c r="G50" i="4"/>
  <c r="F50" i="4"/>
  <c r="E50" i="4"/>
  <c r="D50" i="4"/>
  <c r="C50" i="4"/>
  <c r="K50" i="4" s="1"/>
  <c r="J49" i="4"/>
  <c r="I49" i="4"/>
  <c r="H49" i="4"/>
  <c r="G49" i="4"/>
  <c r="F49" i="4"/>
  <c r="E49" i="4"/>
  <c r="D49" i="4"/>
  <c r="C49" i="4"/>
  <c r="K49" i="4" s="1"/>
  <c r="J48" i="4"/>
  <c r="I48" i="4"/>
  <c r="H48" i="4"/>
  <c r="G48" i="4"/>
  <c r="F48" i="4"/>
  <c r="E48" i="4"/>
  <c r="D48" i="4"/>
  <c r="C48" i="4"/>
  <c r="K48" i="4" s="1"/>
  <c r="J47" i="4"/>
  <c r="I47" i="4"/>
  <c r="H47" i="4"/>
  <c r="G47" i="4"/>
  <c r="F47" i="4"/>
  <c r="E47" i="4"/>
  <c r="D47" i="4"/>
  <c r="C47" i="4"/>
  <c r="K47" i="4" s="1"/>
  <c r="J46" i="4"/>
  <c r="I46" i="4"/>
  <c r="H46" i="4"/>
  <c r="G46" i="4"/>
  <c r="F46" i="4"/>
  <c r="E46" i="4"/>
  <c r="D46" i="4"/>
  <c r="C46" i="4"/>
  <c r="K46" i="4" s="1"/>
  <c r="J45" i="4"/>
  <c r="I45" i="4"/>
  <c r="H45" i="4"/>
  <c r="G45" i="4"/>
  <c r="F45" i="4"/>
  <c r="E45" i="4"/>
  <c r="D45" i="4"/>
  <c r="C45" i="4"/>
  <c r="K45" i="4" s="1"/>
  <c r="J44" i="4"/>
  <c r="I44" i="4"/>
  <c r="H44" i="4"/>
  <c r="G44" i="4"/>
  <c r="F44" i="4"/>
  <c r="E44" i="4"/>
  <c r="D44" i="4"/>
  <c r="C44" i="4"/>
  <c r="K44" i="4" s="1"/>
  <c r="J43" i="4"/>
  <c r="I43" i="4"/>
  <c r="H43" i="4"/>
  <c r="G43" i="4"/>
  <c r="F43" i="4"/>
  <c r="E43" i="4"/>
  <c r="D43" i="4"/>
  <c r="C43" i="4"/>
  <c r="K43" i="4" s="1"/>
  <c r="K39" i="3"/>
  <c r="J39" i="3"/>
  <c r="I39" i="3"/>
  <c r="D38" i="3"/>
  <c r="C38" i="3"/>
  <c r="B38" i="3"/>
  <c r="L37" i="3"/>
  <c r="D37" i="3"/>
  <c r="C37" i="3"/>
  <c r="B37" i="3"/>
  <c r="L36" i="3"/>
  <c r="D36" i="3"/>
  <c r="C36" i="3"/>
  <c r="B36" i="3"/>
  <c r="L35" i="3"/>
  <c r="D35" i="3"/>
  <c r="C35" i="3"/>
  <c r="B35" i="3"/>
  <c r="L34" i="3"/>
  <c r="D34" i="3"/>
  <c r="C34" i="3"/>
  <c r="B34" i="3"/>
  <c r="L33" i="3"/>
  <c r="D33" i="3"/>
  <c r="C33" i="3"/>
  <c r="B33" i="3"/>
  <c r="L32" i="3"/>
  <c r="D32" i="3"/>
  <c r="C32" i="3"/>
  <c r="B32" i="3"/>
  <c r="L31" i="3"/>
  <c r="D31" i="3"/>
  <c r="C31" i="3"/>
  <c r="B31" i="3"/>
  <c r="M30" i="3"/>
  <c r="L30" i="3"/>
  <c r="D30" i="3"/>
  <c r="C30" i="3"/>
  <c r="B30" i="3"/>
  <c r="M29" i="3"/>
  <c r="M39" i="3" s="1"/>
  <c r="G19" i="3" s="1"/>
  <c r="L29" i="3"/>
  <c r="D29" i="3"/>
  <c r="C29" i="3"/>
  <c r="B29" i="3"/>
  <c r="L28" i="3"/>
  <c r="D28" i="3"/>
  <c r="C28" i="3"/>
  <c r="B28" i="3"/>
  <c r="L27" i="3"/>
  <c r="L39" i="3" s="1"/>
  <c r="F19" i="3" s="1"/>
  <c r="D27" i="3"/>
  <c r="D39" i="3" s="1"/>
  <c r="C27" i="3"/>
  <c r="B27" i="3"/>
  <c r="E19" i="3"/>
  <c r="G17" i="3"/>
  <c r="F17" i="3"/>
  <c r="E17" i="3"/>
  <c r="C22" i="2"/>
  <c r="J21" i="2"/>
  <c r="J22" i="2" s="1"/>
  <c r="I21" i="2"/>
  <c r="I22" i="2" s="1"/>
  <c r="H21" i="2"/>
  <c r="H22" i="2" s="1"/>
  <c r="F21" i="2"/>
  <c r="F22" i="2" s="1"/>
  <c r="E21" i="2"/>
  <c r="E22" i="2" s="1"/>
  <c r="D21" i="2"/>
  <c r="D22" i="2" s="1"/>
  <c r="C21" i="2"/>
  <c r="B21" i="2"/>
  <c r="B22" i="2" s="1"/>
  <c r="K20" i="2"/>
  <c r="K19" i="2"/>
  <c r="K18" i="2"/>
  <c r="E14" i="2"/>
  <c r="B14" i="2"/>
  <c r="G13" i="2"/>
  <c r="L13" i="2" s="1"/>
  <c r="G12" i="2"/>
  <c r="L12" i="2" s="1"/>
  <c r="G11" i="2"/>
  <c r="L11" i="2" s="1"/>
  <c r="K10" i="2"/>
  <c r="K14" i="2" s="1"/>
  <c r="J10" i="2"/>
  <c r="J14" i="2" s="1"/>
  <c r="I10" i="2"/>
  <c r="I14" i="2" s="1"/>
  <c r="F10" i="2"/>
  <c r="F14" i="2" s="1"/>
  <c r="D10" i="2"/>
  <c r="D14" i="2" s="1"/>
  <c r="C10" i="2"/>
  <c r="C14" i="2" s="1"/>
  <c r="E40" i="1"/>
  <c r="D40" i="1"/>
  <c r="E36" i="1"/>
  <c r="D36" i="1"/>
  <c r="E34" i="1"/>
  <c r="D34" i="1"/>
  <c r="E33" i="1"/>
  <c r="D33" i="1"/>
  <c r="E32" i="1"/>
  <c r="D32" i="1"/>
  <c r="J27" i="1"/>
  <c r="F27" i="1"/>
  <c r="E27" i="1"/>
  <c r="D27" i="1"/>
  <c r="G26" i="1"/>
  <c r="M26" i="1" s="1"/>
  <c r="G25" i="1"/>
  <c r="M25" i="1" s="1"/>
  <c r="G24" i="1"/>
  <c r="M24" i="1" s="1"/>
  <c r="G23" i="1"/>
  <c r="M23" i="1" s="1"/>
  <c r="G22" i="1"/>
  <c r="M22" i="1" s="1"/>
  <c r="G21" i="1"/>
  <c r="M21" i="1" s="1"/>
  <c r="G20" i="1"/>
  <c r="M20" i="1" s="1"/>
  <c r="G19" i="1"/>
  <c r="M19" i="1" s="1"/>
  <c r="G14" i="1"/>
  <c r="M14" i="1" s="1"/>
  <c r="G18" i="1"/>
  <c r="M18" i="1" s="1"/>
  <c r="G17" i="1"/>
  <c r="M17" i="1" s="1"/>
  <c r="G13" i="1"/>
  <c r="M13" i="1" s="1"/>
  <c r="G12" i="1"/>
  <c r="M12" i="1" s="1"/>
  <c r="G11" i="1"/>
  <c r="M11" i="1" s="1"/>
  <c r="E20" i="3" l="1"/>
  <c r="B39" i="3"/>
  <c r="G20" i="3"/>
  <c r="C39" i="3"/>
  <c r="K21" i="2"/>
  <c r="K22" i="2" s="1"/>
  <c r="D38" i="1"/>
  <c r="D42" i="1" s="1"/>
  <c r="D45" i="1" s="1"/>
  <c r="E38" i="1"/>
  <c r="E42" i="1" s="1"/>
  <c r="E45" i="1" s="1"/>
  <c r="M27" i="1"/>
  <c r="N12" i="1" s="1"/>
  <c r="F20" i="3"/>
  <c r="G27" i="1"/>
  <c r="G10" i="2"/>
  <c r="N19" i="1" l="1"/>
  <c r="N14" i="1"/>
  <c r="N23" i="1"/>
  <c r="N13" i="1"/>
  <c r="N20" i="1"/>
  <c r="N17" i="1"/>
  <c r="N25" i="1"/>
  <c r="N24" i="1"/>
  <c r="N26" i="1"/>
  <c r="N18" i="1"/>
  <c r="G14" i="2"/>
  <c r="L10" i="2"/>
  <c r="L14" i="2" s="1"/>
  <c r="N11" i="1"/>
  <c r="N22" i="1"/>
  <c r="N21" i="1"/>
</calcChain>
</file>

<file path=xl/sharedStrings.xml><?xml version="1.0" encoding="utf-8"?>
<sst xmlns="http://schemas.openxmlformats.org/spreadsheetml/2006/main" count="1655" uniqueCount="308">
  <si>
    <t>AUDITORIA DE NOMINA Y BENEFICIOS</t>
  </si>
  <si>
    <t>Cliente:</t>
  </si>
  <si>
    <t>VISACOM S.A</t>
  </si>
  <si>
    <t>P/T:</t>
  </si>
  <si>
    <t>Sección:</t>
  </si>
  <si>
    <t>Fase 2 – Ejecución</t>
  </si>
  <si>
    <t>Preparado por:</t>
  </si>
  <si>
    <t>Dara Macias</t>
  </si>
  <si>
    <t>Area:</t>
  </si>
  <si>
    <t>Beneficios Sociales</t>
  </si>
  <si>
    <t>Fecha:</t>
  </si>
  <si>
    <t>Prueba:</t>
  </si>
  <si>
    <t>Análisis variaciones de grupo contable</t>
  </si>
  <si>
    <t>Revisado por:</t>
  </si>
  <si>
    <t>Carlos Almeida</t>
  </si>
  <si>
    <t>Con corte al:</t>
  </si>
  <si>
    <t>Al 31 de Agosto del 2020</t>
  </si>
  <si>
    <t>Código</t>
  </si>
  <si>
    <t>Cuenta</t>
  </si>
  <si>
    <t>Saldos contables al</t>
  </si>
  <si>
    <t>Ajustes y/o re-clasificaciones</t>
  </si>
  <si>
    <t>Saldos auditados al</t>
  </si>
  <si>
    <t>Ref. PT</t>
  </si>
  <si>
    <t>Ref</t>
  </si>
  <si>
    <t>Variaciones</t>
  </si>
  <si>
    <t>Obs.</t>
  </si>
  <si>
    <t>Débitos</t>
  </si>
  <si>
    <t>Créditos</t>
  </si>
  <si>
    <t>Valor</t>
  </si>
  <si>
    <t>%</t>
  </si>
  <si>
    <t>Beneficios Sociales por Pagar</t>
  </si>
  <si>
    <t>2.1.7.6.1</t>
  </si>
  <si>
    <t>Décimo Tercer Sueldo</t>
  </si>
  <si>
    <t>2.1.7.6.2</t>
  </si>
  <si>
    <t>Décimo Cuarto Sueldo</t>
  </si>
  <si>
    <t>2.1.7.6.3</t>
  </si>
  <si>
    <t>Vacaciones</t>
  </si>
  <si>
    <t>2.1.7.6.4</t>
  </si>
  <si>
    <t>11.15% Aportes Patronales I.E.S.S</t>
  </si>
  <si>
    <t>2.1.7.6.5</t>
  </si>
  <si>
    <t>1% Secap – IECE</t>
  </si>
  <si>
    <t>2.1.7.6.6</t>
  </si>
  <si>
    <t>Fondos de Reserva</t>
  </si>
  <si>
    <t>2.1.7.6.9</t>
  </si>
  <si>
    <t>9.45% Aportes Individuales</t>
  </si>
  <si>
    <t>2.1.7.6.10</t>
  </si>
  <si>
    <t>Prestamos Quirografarios</t>
  </si>
  <si>
    <t>2.1.7.6.11</t>
  </si>
  <si>
    <t>Prestamos Hipotecarios</t>
  </si>
  <si>
    <t>2.1.7.6.12</t>
  </si>
  <si>
    <t>Extension conyugal IESS</t>
  </si>
  <si>
    <t>Nominas</t>
  </si>
  <si>
    <t>Sueldo por pagar</t>
  </si>
  <si>
    <t>Total</t>
  </si>
  <si>
    <t>Saldo al</t>
  </si>
  <si>
    <t>Nota a los Ef's</t>
  </si>
  <si>
    <t>15% participación a Trabajadores</t>
  </si>
  <si>
    <t>+ Obligaciones por pagar IESS</t>
  </si>
  <si>
    <t>Trial</t>
  </si>
  <si>
    <t>Diferencia</t>
  </si>
  <si>
    <t>Fuente:</t>
  </si>
  <si>
    <t>Estados Financieros de la compañía</t>
  </si>
  <si>
    <t>Objetivo:</t>
  </si>
  <si>
    <t>Obtener un detalle comparativo de los saldos entre periodos, esto con la finalidad de diseñar procedimientos de auditoría sobre los saldos de las cuentas</t>
  </si>
  <si>
    <t>Identificar las principales variaciones de los saldos.</t>
  </si>
  <si>
    <t>Observaciones:</t>
  </si>
  <si>
    <t>BENEFICIOS SOCIALES</t>
  </si>
  <si>
    <t>MAS SUELDOS Y APORTES AL IESS</t>
  </si>
  <si>
    <t>Descripción</t>
  </si>
  <si>
    <t>TOTAL BENEFICIOS SOCIALES</t>
  </si>
  <si>
    <t>2.1.7.4</t>
  </si>
  <si>
    <t>TOTAL SUELDO Y BENEFICIOS</t>
  </si>
  <si>
    <t>VACACIONES</t>
  </si>
  <si>
    <t>DECIMO TERCER SUELDO</t>
  </si>
  <si>
    <t>DECIMO CUARTO SUELDO</t>
  </si>
  <si>
    <t>15% PT</t>
  </si>
  <si>
    <t>FONDO DE RESERVA</t>
  </si>
  <si>
    <t>SUELDOS</t>
  </si>
  <si>
    <t>APORTES AL IESS</t>
  </si>
  <si>
    <t>OTROS PAGOS AL IESS</t>
  </si>
  <si>
    <t>Saldo inicial (1/01/2020)</t>
  </si>
  <si>
    <t>Provisiones (creditos)</t>
  </si>
  <si>
    <t>Pagos (debitos)</t>
  </si>
  <si>
    <t>Saldo final (8/31/2020)</t>
  </si>
  <si>
    <t>CONCILIACION DEL GASTO TOTAL DE SUELDOS Y BENEFICIOS CON COSTOS Y GASTOS OPERACIONALES:</t>
  </si>
  <si>
    <t>Gasto registrado como:</t>
  </si>
  <si>
    <t>SUMAN</t>
  </si>
  <si>
    <t>…Costo de ventas</t>
  </si>
  <si>
    <t>…Gastos operacionales</t>
  </si>
  <si>
    <t>…15% PT</t>
  </si>
  <si>
    <t>EXAMEN REALIZADO:</t>
  </si>
  <si>
    <t xml:space="preserve">se realizo revision detalla da las cuentas de nominas de la contabilidad </t>
  </si>
  <si>
    <t>se realizo comparacion detallada con las declaraciones</t>
  </si>
  <si>
    <t>se realizo analisis de los pagos realizados en el 2020 en realacion a las cuentas seleccionadas</t>
  </si>
  <si>
    <t>INFORMACION SEGUN CONTABILIDAD</t>
  </si>
  <si>
    <t>Sueldos (gasto)</t>
  </si>
  <si>
    <t>Aportes al IESS (gasto)</t>
  </si>
  <si>
    <t>Fondo de reserva (gasto)</t>
  </si>
  <si>
    <t>5.1.1</t>
  </si>
  <si>
    <t>Costo de personal de cuentas</t>
  </si>
  <si>
    <t>5.1.2</t>
  </si>
  <si>
    <t>Costo de personal de diseño</t>
  </si>
  <si>
    <t>5.1.3</t>
  </si>
  <si>
    <t>costo de personal supervision</t>
  </si>
  <si>
    <t>5.2.1</t>
  </si>
  <si>
    <t>Sueldos Administrativos</t>
  </si>
  <si>
    <t>TOTAL</t>
  </si>
  <si>
    <t>Segun planillas del IESS</t>
  </si>
  <si>
    <t>Ê</t>
  </si>
  <si>
    <t>Ë</t>
  </si>
  <si>
    <t>Detalle mensualizado</t>
  </si>
  <si>
    <t>Segun contabilidad</t>
  </si>
  <si>
    <t>Segun declaraciones</t>
  </si>
  <si>
    <t>Sueldos</t>
  </si>
  <si>
    <t>Aporte patronal 
IESS</t>
  </si>
  <si>
    <t>Fondo de reserva</t>
  </si>
  <si>
    <t>Aportel Patronal</t>
  </si>
  <si>
    <t>Valor CCC</t>
  </si>
  <si>
    <t>Enero</t>
  </si>
  <si>
    <t>Febrero</t>
  </si>
  <si>
    <t>Marzo</t>
  </si>
  <si>
    <t>Abril</t>
  </si>
  <si>
    <t>Mayo</t>
  </si>
  <si>
    <t>Junio</t>
  </si>
  <si>
    <t>Julio</t>
  </si>
  <si>
    <t>Agosto</t>
  </si>
  <si>
    <t>Septiembre</t>
  </si>
  <si>
    <t>Octubre</t>
  </si>
  <si>
    <t>Noviembre</t>
  </si>
  <si>
    <t>Diciembre</t>
  </si>
  <si>
    <t>* informacion obtenida de la pestaña “Detalle Contabilidad”</t>
  </si>
  <si>
    <t>* informacion obtenida de las declaraciones</t>
  </si>
  <si>
    <t>La diferencia es significativa, esta diferencia aparece debido que por el recorte de horas, se ha creado un rubro denominado “REDUCCION JORNADA LABORAL ” que se aprecia en la pestaña de “Roles”, dicho valor es un descuento al sueldo, por horas laborales no trabajadas en oficina, pero dicho valor es apenas de 7500, por lo que faltaria alrededor de 20000 por verificar</t>
  </si>
  <si>
    <t>la diferencia que aparece es debido a que existen varios empleados, que no ingresan sus fondos de reserva, un promedio, es de $ 500, de empleados que no declaran fondos de reserva, ellos lo reciben, como es el caso de la Ing. Maria Dolores Casal, que ella recibe sus fondos de reserva por un monto de $ 170 mensual</t>
  </si>
  <si>
    <t>enero 2020</t>
  </si>
  <si>
    <t>febrero 2020</t>
  </si>
  <si>
    <t>marzo 2020</t>
  </si>
  <si>
    <t>abril 2020</t>
  </si>
  <si>
    <t>mayo 2020</t>
  </si>
  <si>
    <t>junio 2020</t>
  </si>
  <si>
    <t>julio 2020</t>
  </si>
  <si>
    <t>agosto 2020</t>
  </si>
  <si>
    <t>Costo de Personal Cuentas</t>
  </si>
  <si>
    <t>5.1.1.1</t>
  </si>
  <si>
    <t>5.1.1.2</t>
  </si>
  <si>
    <t>Aportes al IESS</t>
  </si>
  <si>
    <t>5.1.1.3</t>
  </si>
  <si>
    <t>5.1.1.4</t>
  </si>
  <si>
    <t>5.1.1.5</t>
  </si>
  <si>
    <t>5.1.1.6</t>
  </si>
  <si>
    <t>Fondo de Reserva</t>
  </si>
  <si>
    <t>5.1.1.11</t>
  </si>
  <si>
    <t>Primas de Seguros</t>
  </si>
  <si>
    <t>5.1.1.12</t>
  </si>
  <si>
    <t>Otros Gastos de Personal</t>
  </si>
  <si>
    <t>Costo de Personal Diseño</t>
  </si>
  <si>
    <t>5.1.2.1</t>
  </si>
  <si>
    <t>5.1.2.2</t>
  </si>
  <si>
    <t>5.1.2.3</t>
  </si>
  <si>
    <t xml:space="preserve">Décimo Tercer Sueldo </t>
  </si>
  <si>
    <t>5.1.2.4</t>
  </si>
  <si>
    <t>Decimo Cuarto Sueldo</t>
  </si>
  <si>
    <t>5.1.2.5</t>
  </si>
  <si>
    <t xml:space="preserve">Vacaciones </t>
  </si>
  <si>
    <t>5.1.2.6</t>
  </si>
  <si>
    <t>5.1.2.11</t>
  </si>
  <si>
    <t>5.1.2.12</t>
  </si>
  <si>
    <t>Costo de Personal Supervision</t>
  </si>
  <si>
    <t>5.1.3.1</t>
  </si>
  <si>
    <t>5.1.3.2</t>
  </si>
  <si>
    <t>5.1.3.3</t>
  </si>
  <si>
    <t>5.1.3.4</t>
  </si>
  <si>
    <t>5.1.3.5</t>
  </si>
  <si>
    <t>5.1.3.6</t>
  </si>
  <si>
    <t>5.1.3.11</t>
  </si>
  <si>
    <t>5.1.3.12</t>
  </si>
  <si>
    <t>5.2.1.2</t>
  </si>
  <si>
    <t>Administrativos</t>
  </si>
  <si>
    <t>5.2.1.2.1</t>
  </si>
  <si>
    <t>5.2.1.2.2</t>
  </si>
  <si>
    <t>5.2.1.2.3</t>
  </si>
  <si>
    <t>5.2.1.2.4</t>
  </si>
  <si>
    <t>5.2.1.2.5</t>
  </si>
  <si>
    <t>5.2.1.2.6</t>
  </si>
  <si>
    <t>5.2.1.2.9</t>
  </si>
  <si>
    <t>SUMA</t>
  </si>
  <si>
    <t>MES</t>
  </si>
  <si>
    <t>Número</t>
  </si>
  <si>
    <t>Cédula</t>
  </si>
  <si>
    <t>Empleado</t>
  </si>
  <si>
    <t>Departamento</t>
  </si>
  <si>
    <t>Fecha de registro</t>
  </si>
  <si>
    <t>Días Trabajados</t>
  </si>
  <si>
    <t>FONDOS DE RESERVA</t>
  </si>
  <si>
    <t>FONDOS RESERVA</t>
  </si>
  <si>
    <t>OTROS</t>
  </si>
  <si>
    <t>SUELDO</t>
  </si>
  <si>
    <t>TRANSPORTE</t>
  </si>
  <si>
    <t>Total Ingresos</t>
  </si>
  <si>
    <t>3.41% EXT. CONYUGAL</t>
  </si>
  <si>
    <t>9.45% IESS</t>
  </si>
  <si>
    <t>HIPOTECARIO</t>
  </si>
  <si>
    <t>IMP. RENTA</t>
  </si>
  <si>
    <t>PRESTAMO</t>
  </si>
  <si>
    <t>QUIROGRAFARIO</t>
  </si>
  <si>
    <t>REDUCCION JORNADA LABORAL</t>
  </si>
  <si>
    <t>Anticipo 1ra. Quincena</t>
  </si>
  <si>
    <t>Total Egresos</t>
  </si>
  <si>
    <t>Total a recibir</t>
  </si>
  <si>
    <t>Forma de pago</t>
  </si>
  <si>
    <t>Cta. Bancaria / N. Cheque(Manual)</t>
  </si>
  <si>
    <t>Tipo Cta. Bancaria</t>
  </si>
  <si>
    <t>Bco. Empleado</t>
  </si>
  <si>
    <t>Decimo Tercer Sueldo</t>
  </si>
  <si>
    <t>Aportes Patronales</t>
  </si>
  <si>
    <t>Secap 1%</t>
  </si>
  <si>
    <t>Fondos de reserva</t>
  </si>
  <si>
    <t>Centro de Costo</t>
  </si>
  <si>
    <t>Nota</t>
  </si>
  <si>
    <t>ENERO</t>
  </si>
  <si>
    <t>0908955701</t>
  </si>
  <si>
    <t>CASAL RIZZO MARIA DOLORES</t>
  </si>
  <si>
    <t>Administración</t>
  </si>
  <si>
    <t>2006-01-01</t>
  </si>
  <si>
    <t>30</t>
  </si>
  <si>
    <t>TRANSFERENCIA</t>
  </si>
  <si>
    <t>0030665314</t>
  </si>
  <si>
    <t>AHORRO</t>
  </si>
  <si>
    <t>BANCO BOLIVARIANO</t>
  </si>
  <si>
    <t>PRESIDENTE</t>
  </si>
  <si>
    <t>0913437919</t>
  </si>
  <si>
    <t>DIEGO PAZMIÑO H.</t>
  </si>
  <si>
    <t>Cuentas</t>
  </si>
  <si>
    <t>2011-05-16</t>
  </si>
  <si>
    <t>0035027261</t>
  </si>
  <si>
    <t>CORRIENTE</t>
  </si>
  <si>
    <t>6104276834</t>
  </si>
  <si>
    <t>EDIMAR ALFONSINA VARGAS LANDOLFI</t>
  </si>
  <si>
    <t>2019-07-08</t>
  </si>
  <si>
    <t>0924114754</t>
  </si>
  <si>
    <t>ENRIQUE GABRIEL TANDAZO VIÑAN</t>
  </si>
  <si>
    <t>2007-11-16</t>
  </si>
  <si>
    <t>0031221105</t>
  </si>
  <si>
    <t>0922310958</t>
  </si>
  <si>
    <t>GABRIELA VANESSA SELLAN ALMEIDA</t>
  </si>
  <si>
    <t>2011-04-18</t>
  </si>
  <si>
    <t>0031220181</t>
  </si>
  <si>
    <t>0914434030</t>
  </si>
  <si>
    <t>GUILLERMO ANTONIO GUARANDA TUMBACO</t>
  </si>
  <si>
    <t>Supervisión</t>
  </si>
  <si>
    <t>0851045355</t>
  </si>
  <si>
    <t>0907776249</t>
  </si>
  <si>
    <t>JAIME ANTONIO TOMALA MURILLO</t>
  </si>
  <si>
    <t>2015-04-01</t>
  </si>
  <si>
    <t>0031310563</t>
  </si>
  <si>
    <t>0917329831</t>
  </si>
  <si>
    <t>JUAN CARLOS LEON YCAZA</t>
  </si>
  <si>
    <t>Diseño</t>
  </si>
  <si>
    <t>2013-01-01</t>
  </si>
  <si>
    <t>0031263895</t>
  </si>
  <si>
    <t>0916641418</t>
  </si>
  <si>
    <t>LESTHER OSWALDO DROUET LOOR</t>
  </si>
  <si>
    <t>2011-02-15</t>
  </si>
  <si>
    <t>0035031196</t>
  </si>
  <si>
    <t>0915280507</t>
  </si>
  <si>
    <t>MANUEL DARIO CHENCHE RODRIGUEZ</t>
  </si>
  <si>
    <t>2008-06-01</t>
  </si>
  <si>
    <t>0031179421</t>
  </si>
  <si>
    <t>0918619511</t>
  </si>
  <si>
    <t>MARIA ELENA SANCHEZ CHAN</t>
  </si>
  <si>
    <t>2015-07-15</t>
  </si>
  <si>
    <t>0851270735</t>
  </si>
  <si>
    <t>0912134905</t>
  </si>
  <si>
    <t>MARIA GABRIELA COELLO CHANG</t>
  </si>
  <si>
    <t>2008-03-01</t>
  </si>
  <si>
    <t>7001129235</t>
  </si>
  <si>
    <t>0909669442</t>
  </si>
  <si>
    <t>MIGUEL ENRIQUE NOBOA CACERES</t>
  </si>
  <si>
    <t>0031147963</t>
  </si>
  <si>
    <t>0908955693</t>
  </si>
  <si>
    <t>PAULA CASAL</t>
  </si>
  <si>
    <t>2006-06-01</t>
  </si>
  <si>
    <t>0005238967</t>
  </si>
  <si>
    <t>0926542366</t>
  </si>
  <si>
    <t>SARA KATIUSKA ESCOBAR BAZURTO</t>
  </si>
  <si>
    <t>2016-02-10</t>
  </si>
  <si>
    <t>0031242159</t>
  </si>
  <si>
    <t>0907995153</t>
  </si>
  <si>
    <t>VIEJO CUADRA RUFO COLON</t>
  </si>
  <si>
    <t>0031216753</t>
  </si>
  <si>
    <t>0925057648</t>
  </si>
  <si>
    <t>XIMENA PAOLA CASTRO TOMALA</t>
  </si>
  <si>
    <t>1987-11-24</t>
  </si>
  <si>
    <t>0031222377</t>
  </si>
  <si>
    <t>RECEPCIONISTA</t>
  </si>
  <si>
    <t>AUSENCIA</t>
  </si>
  <si>
    <t>FEBRERO</t>
  </si>
  <si>
    <t>MARZO</t>
  </si>
  <si>
    <t>PRESTAMO EMPRESA</t>
  </si>
  <si>
    <t>ABRIL</t>
  </si>
  <si>
    <t>MAYO</t>
  </si>
  <si>
    <t>JUNIO</t>
  </si>
  <si>
    <t>JULIO</t>
  </si>
  <si>
    <t>AGOSTO</t>
  </si>
  <si>
    <t>Otros pasivos corrientes</t>
  </si>
  <si>
    <t>Subtotal beneficios sociales por pagar</t>
  </si>
  <si>
    <t>Total Otros pasivos corrientes</t>
  </si>
  <si>
    <t>Pagos por liquidación de personal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</si>
</sst>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0.00\ %"/>
    <numFmt numFmtId="165" formatCode="dd/mm/yyyy"/>
    <numFmt numFmtId="166" formatCode="#,##0.00\ ;\(#,##0.00\);\-#\ ;@\ "/>
    <numFmt numFmtId="167" formatCode="#,##0\ ;\-#,##0\ ;&quot;- &quot;;@\ "/>
    <numFmt numFmtId="168" formatCode="dd\-mmm\-yy"/>
    <numFmt numFmtId="169" formatCode="_ \$* #,##0.00_ ;_ \$* \-#,##0.00_ ;_ \$* \-??_ ;_ @_ "/>
    <numFmt numFmtId="170" formatCode="#,##0\ ;\(#,##0\);\-#\ ;@\ "/>
    <numFmt numFmtId="171" formatCode="_ * #,##0.00_ ;_ * \-#,##0.00_ ;_ * \-??_ ;_ @_ "/>
    <numFmt numFmtId="172" formatCode="_ * #,##0_ ;_ * \-#,##0_ ;_ * \-??_ ;_ @_ "/>
    <numFmt numFmtId="173" formatCode="#,##0\ ;\(#,##0\)"/>
    <numFmt numFmtId="174" formatCode="0\ %"/>
  </numFmts>
  <fonts count="47">
    <font>
      <sz val="11"/>
      <color rgb="FF000000"/>
      <name val="Arial"/>
      <charset val="1"/>
    </font>
    <font>
      <sz val="10"/>
      <color rgb="FFFFFFFF"/>
      <name val="Arial"/>
      <charset val="1"/>
    </font>
    <font>
      <b/>
      <sz val="10"/>
      <color rgb="FF000000"/>
      <name val="Arial"/>
      <charset val="1"/>
    </font>
    <font>
      <sz val="10"/>
      <color rgb="FFCC0000"/>
      <name val="Arial"/>
      <charset val="1"/>
    </font>
    <font>
      <sz val="11"/>
      <color rgb="FF9C0006"/>
      <name val="Arial"/>
      <charset val="1"/>
    </font>
    <font>
      <b/>
      <sz val="10"/>
      <color rgb="FFFFFFFF"/>
      <name val="Arial"/>
      <charset val="1"/>
    </font>
    <font>
      <i/>
      <sz val="10"/>
      <color rgb="FF808080"/>
      <name val="Arial"/>
      <charset val="1"/>
    </font>
    <font>
      <sz val="10"/>
      <color rgb="FF006600"/>
      <name val="Arial"/>
      <charset val="1"/>
    </font>
    <font>
      <b/>
      <sz val="24"/>
      <color rgb="FF000000"/>
      <name val="Arial"/>
      <charset val="1"/>
    </font>
    <font>
      <sz val="18"/>
      <color rgb="FF000000"/>
      <name val="Arial"/>
      <charset val="1"/>
    </font>
    <font>
      <sz val="12"/>
      <color rgb="FF000000"/>
      <name val="Arial"/>
      <charset val="1"/>
    </font>
    <font>
      <u/>
      <sz val="10"/>
      <color rgb="FF0000EE"/>
      <name val="Arial"/>
      <charset val="1"/>
    </font>
    <font>
      <sz val="10"/>
      <color rgb="FF333333"/>
      <name val="Arial"/>
      <charset val="1"/>
    </font>
    <font>
      <sz val="10"/>
      <color rgb="FF000000"/>
      <name val="Arial"/>
      <family val="2"/>
      <charset val="1"/>
    </font>
    <font>
      <b/>
      <sz val="10"/>
      <color rgb="FF000000"/>
      <name val="Arial"/>
      <family val="2"/>
      <charset val="1"/>
    </font>
    <font>
      <sz val="11"/>
      <color rgb="FF000000"/>
      <name val="Calibri"/>
      <family val="2"/>
      <charset val="1"/>
    </font>
    <font>
      <b/>
      <u/>
      <sz val="10"/>
      <color rgb="FF000000"/>
      <name val="Arial"/>
      <family val="2"/>
      <charset val="1"/>
    </font>
    <font>
      <b/>
      <sz val="10"/>
      <color rgb="FFFF0000"/>
      <name val="Arial"/>
      <family val="2"/>
      <charset val="1"/>
    </font>
    <font>
      <b/>
      <sz val="10"/>
      <color rgb="FF0000CC"/>
      <name val="Arial"/>
      <family val="2"/>
      <charset val="1"/>
    </font>
    <font>
      <b/>
      <sz val="10"/>
      <color rgb="FF000000"/>
      <name val="Futura-book"/>
      <charset val="1"/>
    </font>
    <font>
      <sz val="10"/>
      <color rgb="FF000000"/>
      <name val="Futura-book"/>
      <charset val="1"/>
    </font>
    <font>
      <sz val="10"/>
      <color rgb="FF000000"/>
      <name val="Futura-book"/>
      <family val="2"/>
      <charset val="1"/>
    </font>
    <font>
      <sz val="10"/>
      <color rgb="FFFF0000"/>
      <name val="Arial"/>
      <family val="2"/>
      <charset val="1"/>
    </font>
    <font>
      <sz val="10"/>
      <color rgb="FF0000CC"/>
      <name val="Arial"/>
      <family val="2"/>
      <charset val="1"/>
    </font>
    <font>
      <sz val="10"/>
      <name val="Arial"/>
      <family val="2"/>
      <charset val="1"/>
    </font>
    <font>
      <b/>
      <sz val="10"/>
      <name val="Arial"/>
      <family val="2"/>
      <charset val="1"/>
    </font>
    <font>
      <sz val="11"/>
      <name val="Arial"/>
      <family val="2"/>
      <charset val="1"/>
    </font>
    <font>
      <sz val="8"/>
      <color rgb="FF000000"/>
      <name val="Calibri"/>
      <family val="2"/>
      <charset val="1"/>
    </font>
    <font>
      <sz val="10"/>
      <color rgb="FF000000"/>
      <name val="Calibri"/>
      <family val="2"/>
      <charset val="1"/>
    </font>
    <font>
      <b/>
      <sz val="11"/>
      <color rgb="FF000000"/>
      <name val="Calibri"/>
      <family val="2"/>
      <charset val="1"/>
    </font>
    <font>
      <sz val="11"/>
      <color rgb="FFC9211E"/>
      <name val="Calibri"/>
      <family val="2"/>
      <charset val="1"/>
    </font>
    <font>
      <sz val="11"/>
      <color rgb="FFC9211E"/>
      <name val="Arial"/>
      <charset val="1"/>
    </font>
    <font>
      <sz val="8"/>
      <name val="Arial"/>
      <family val="2"/>
      <charset val="1"/>
    </font>
    <font>
      <sz val="18"/>
      <color rgb="FFC9211E"/>
      <name val="D050000L"/>
      <charset val="1"/>
    </font>
    <font>
      <sz val="18"/>
      <color rgb="FFC9211E"/>
      <name val="Calibri"/>
      <family val="2"/>
      <charset val="1"/>
    </font>
    <font>
      <b/>
      <u/>
      <sz val="10"/>
      <name val="Century Gothic"/>
      <family val="2"/>
      <charset val="1"/>
    </font>
    <font>
      <b/>
      <sz val="10"/>
      <name val="Century Gothic"/>
      <charset val="1"/>
    </font>
    <font>
      <sz val="10"/>
      <name val="Century Gothic"/>
      <charset val="1"/>
    </font>
    <font>
      <b/>
      <sz val="11"/>
      <color rgb="FF000000"/>
      <name val="Arial"/>
      <charset val="1"/>
    </font>
    <font>
      <b/>
      <sz val="10"/>
      <name val="Verdana"/>
      <charset val="1"/>
    </font>
    <font>
      <sz val="10"/>
      <name val="Verdana"/>
      <charset val="1"/>
    </font>
    <font>
      <sz val="10"/>
      <name val="Arial"/>
      <charset val="1"/>
    </font>
    <font>
      <sz val="11"/>
      <color rgb="FF000000"/>
      <name val="Arial"/>
      <charset val="1"/>
    </font>
    <font>
      <b/>
      <sz val="10"/>
      <color rgb="FF000000"/>
      <name val="Arial"/>
      <family val="2"/>
    </font>
    <font>
      <sz val="9"/>
      <color rgb="FF000000"/>
      <name val="Arial  "/>
    </font>
    <font>
      <sz val="10"/>
      <color rgb="FF000000"/>
      <name val="Arial  "/>
    </font>
    <font>
      <sz val="10"/>
      <color rgb="FFC9211E"/>
      <name val="Arial  "/>
    </font>
  </fonts>
  <fills count="15">
    <fill>
      <patternFill patternType="none"/>
    </fill>
    <fill>
      <patternFill patternType="gray125"/>
    </fill>
    <fill>
      <patternFill patternType="solid">
        <fgColor rgb="FF000000"/>
        <bgColor rgb="FF003300"/>
      </patternFill>
    </fill>
    <fill>
      <patternFill patternType="solid">
        <fgColor rgb="FF808080"/>
        <bgColor rgb="FF666699"/>
      </patternFill>
    </fill>
    <fill>
      <patternFill patternType="solid">
        <fgColor rgb="FFDDDDDD"/>
        <bgColor rgb="FFFFCCCC"/>
      </patternFill>
    </fill>
    <fill>
      <patternFill patternType="solid">
        <fgColor rgb="FFFFCCCC"/>
        <bgColor rgb="FFFFC7CE"/>
      </patternFill>
    </fill>
    <fill>
      <patternFill patternType="solid">
        <fgColor rgb="FFFFC7CE"/>
        <bgColor rgb="FFFFCCCC"/>
      </patternFill>
    </fill>
    <fill>
      <patternFill patternType="solid">
        <fgColor rgb="FFCC0000"/>
        <bgColor rgb="FF9C0006"/>
      </patternFill>
    </fill>
    <fill>
      <patternFill patternType="solid">
        <fgColor rgb="FFCCFFCC"/>
        <bgColor rgb="FFCCFFFF"/>
      </patternFill>
    </fill>
    <fill>
      <patternFill patternType="solid">
        <fgColor rgb="FFFFFFCC"/>
        <bgColor rgb="FFFFFFFF"/>
      </patternFill>
    </fill>
    <fill>
      <patternFill patternType="solid">
        <fgColor rgb="FFFFFFFF"/>
        <bgColor rgb="FFFFFFCC"/>
      </patternFill>
    </fill>
    <fill>
      <patternFill patternType="solid">
        <fgColor rgb="FFFFFF00"/>
        <bgColor rgb="FFFFFF00"/>
      </patternFill>
    </fill>
    <fill>
      <patternFill patternType="solid">
        <fgColor rgb="FF77BC65"/>
        <bgColor rgb="FF99CC00"/>
      </patternFill>
    </fill>
    <fill>
      <patternFill patternType="solid">
        <fgColor rgb="FFB4C7DC"/>
        <bgColor rgb="FF99CCFF"/>
      </patternFill>
    </fill>
    <fill>
      <patternFill patternType="solid">
        <fgColor rgb="FF729FCF"/>
        <bgColor rgb="FF808080"/>
      </patternFill>
    </fill>
  </fills>
  <borders count="49">
    <border>
      <left/>
      <right/>
      <top/>
      <bottom/>
      <diagonal/>
    </border>
    <border>
      <left style="thin">
        <color rgb="FF808080"/>
      </left>
      <right style="thin">
        <color rgb="FF808080"/>
      </right>
      <top style="thin">
        <color rgb="FF808080"/>
      </top>
      <bottom style="thin">
        <color rgb="FF808080"/>
      </bottom>
      <diagonal/>
    </border>
    <border>
      <left style="hair">
        <color auto="1"/>
      </left>
      <right style="hair">
        <color auto="1"/>
      </right>
      <top style="hair">
        <color auto="1"/>
      </top>
      <bottom style="hair">
        <color auto="1"/>
      </bottom>
      <diagonal/>
    </border>
    <border>
      <left/>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hair">
        <color auto="1"/>
      </left>
      <right style="thin">
        <color auto="1"/>
      </right>
      <top/>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hair">
        <color auto="1"/>
      </left>
      <right style="hair">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
      <left style="thin">
        <color auto="1"/>
      </left>
      <right/>
      <top style="thin">
        <color auto="1"/>
      </top>
      <bottom style="double">
        <color auto="1"/>
      </bottom>
      <diagonal/>
    </border>
    <border>
      <left style="thin">
        <color auto="1"/>
      </left>
      <right style="thin">
        <color auto="1"/>
      </right>
      <top/>
      <bottom style="double">
        <color auto="1"/>
      </bottom>
      <diagonal/>
    </border>
    <border>
      <left/>
      <right style="thin">
        <color auto="1"/>
      </right>
      <top style="thin">
        <color auto="1"/>
      </top>
      <bottom style="double">
        <color auto="1"/>
      </bottom>
      <diagonal/>
    </border>
    <border>
      <left style="thin">
        <color auto="1"/>
      </left>
      <right/>
      <top style="thin">
        <color auto="1"/>
      </top>
      <bottom/>
      <diagonal/>
    </border>
    <border>
      <left style="thin">
        <color auto="1"/>
      </left>
      <right/>
      <top/>
      <bottom style="double">
        <color auto="1"/>
      </bottom>
      <diagonal/>
    </border>
    <border>
      <left style="thin">
        <color auto="1"/>
      </left>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right style="thin">
        <color auto="1"/>
      </right>
      <top style="thin">
        <color auto="1"/>
      </top>
      <bottom/>
      <diagonal/>
    </border>
    <border>
      <left/>
      <right/>
      <top style="thin">
        <color auto="1"/>
      </top>
      <bottom/>
      <diagonal/>
    </border>
    <border>
      <left/>
      <right style="hair">
        <color auto="1"/>
      </right>
      <top style="thin">
        <color auto="1"/>
      </top>
      <bottom/>
      <diagonal/>
    </border>
    <border>
      <left/>
      <right style="hair">
        <color auto="1"/>
      </right>
      <top/>
      <bottom/>
      <diagonal/>
    </border>
    <border>
      <left style="medium">
        <color auto="1"/>
      </left>
      <right style="medium">
        <color auto="1"/>
      </right>
      <top style="medium">
        <color auto="1"/>
      </top>
      <bottom style="thin">
        <color auto="1"/>
      </bottom>
      <diagonal/>
    </border>
    <border>
      <left style="medium">
        <color auto="1"/>
      </left>
      <right/>
      <top style="medium">
        <color auto="1"/>
      </top>
      <bottom/>
      <diagonal/>
    </border>
    <border>
      <left style="medium">
        <color auto="1"/>
      </left>
      <right style="thin">
        <color auto="1"/>
      </right>
      <top/>
      <bottom style="thin">
        <color auto="1"/>
      </bottom>
      <diagonal/>
    </border>
    <border>
      <left style="thin">
        <color auto="1"/>
      </left>
      <right style="medium">
        <color auto="1"/>
      </right>
      <top/>
      <bottom/>
      <diagonal/>
    </border>
    <border>
      <left style="medium">
        <color auto="1"/>
      </left>
      <right style="thin">
        <color auto="1"/>
      </right>
      <top/>
      <bottom/>
      <diagonal/>
    </border>
    <border>
      <left style="medium">
        <color auto="1"/>
      </left>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top/>
      <bottom/>
      <diagonal/>
    </border>
    <border>
      <left style="thin">
        <color auto="1"/>
      </left>
      <right style="medium">
        <color auto="1"/>
      </right>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thin">
        <color auto="1"/>
      </top>
      <bottom style="thin">
        <color auto="1"/>
      </bottom>
      <diagonal/>
    </border>
    <border>
      <left/>
      <right style="thin">
        <color auto="1"/>
      </right>
      <top/>
      <bottom style="thin">
        <color auto="1"/>
      </bottom>
      <diagonal/>
    </border>
    <border>
      <left style="thin">
        <color indexed="64"/>
      </left>
      <right style="hair">
        <color auto="1"/>
      </right>
      <top style="hair">
        <color auto="1"/>
      </top>
      <bottom/>
      <diagonal/>
    </border>
    <border>
      <left style="hair">
        <color auto="1"/>
      </left>
      <right style="thin">
        <color indexed="64"/>
      </right>
      <top style="hair">
        <color auto="1"/>
      </top>
      <bottom/>
      <diagonal/>
    </border>
    <border>
      <left style="thin">
        <color indexed="64"/>
      </left>
      <right style="hair">
        <color auto="1"/>
      </right>
      <top/>
      <bottom style="hair">
        <color auto="1"/>
      </bottom>
      <diagonal/>
    </border>
    <border>
      <left style="hair">
        <color auto="1"/>
      </left>
      <right style="thin">
        <color indexed="64"/>
      </right>
      <top style="hair">
        <color auto="1"/>
      </top>
      <bottom style="thin">
        <color indexed="64"/>
      </bottom>
      <diagonal/>
    </border>
    <border>
      <left style="thin">
        <color indexed="64"/>
      </left>
      <right/>
      <top style="hair">
        <color auto="1"/>
      </top>
      <bottom/>
      <diagonal/>
    </border>
    <border>
      <left style="thin">
        <color indexed="64"/>
      </left>
      <right/>
      <top/>
      <bottom style="hair">
        <color auto="1"/>
      </bottom>
      <diagonal/>
    </border>
  </borders>
  <cellStyleXfs count="23">
    <xf numFmtId="0" fontId="0" fillId="0" borderId="0"/>
    <xf numFmtId="171" fontId="42" fillId="0" borderId="0" applyBorder="0" applyProtection="0"/>
    <xf numFmtId="169" fontId="42" fillId="0" borderId="0" applyBorder="0" applyProtection="0"/>
    <xf numFmtId="174" fontId="15" fillId="0" borderId="0" applyBorder="0" applyProtection="0"/>
    <xf numFmtId="0" fontId="1" fillId="2" borderId="0" applyBorder="0" applyProtection="0"/>
    <xf numFmtId="0" fontId="1" fillId="3" borderId="0" applyBorder="0" applyProtection="0"/>
    <xf numFmtId="0" fontId="2" fillId="4" borderId="0" applyBorder="0" applyProtection="0"/>
    <xf numFmtId="0" fontId="2" fillId="0" borderId="0" applyBorder="0" applyProtection="0"/>
    <xf numFmtId="0" fontId="3" fillId="5" borderId="0" applyBorder="0" applyProtection="0"/>
    <xf numFmtId="0" fontId="4" fillId="6" borderId="0" applyBorder="0" applyProtection="0"/>
    <xf numFmtId="0" fontId="5" fillId="7" borderId="0" applyBorder="0" applyProtection="0"/>
    <xf numFmtId="0" fontId="6" fillId="0" borderId="0" applyBorder="0" applyProtection="0"/>
    <xf numFmtId="0" fontId="7" fillId="8" borderId="0" applyBorder="0" applyProtection="0"/>
    <xf numFmtId="0" fontId="8" fillId="0" borderId="0" applyBorder="0" applyProtection="0"/>
    <xf numFmtId="0" fontId="9" fillId="0" borderId="0" applyBorder="0" applyProtection="0"/>
    <xf numFmtId="0" fontId="10" fillId="0" borderId="0" applyBorder="0" applyProtection="0"/>
    <xf numFmtId="0" fontId="11" fillId="0" borderId="0" applyBorder="0" applyProtection="0"/>
    <xf numFmtId="0" fontId="12" fillId="9" borderId="1" applyProtection="0"/>
    <xf numFmtId="0" fontId="42" fillId="0" borderId="0" applyBorder="0" applyProtection="0"/>
    <xf numFmtId="0" fontId="42" fillId="0" borderId="0" applyBorder="0" applyProtection="0"/>
    <xf numFmtId="0" fontId="3" fillId="0" borderId="0" applyBorder="0" applyProtection="0"/>
    <xf numFmtId="166" fontId="15" fillId="0" borderId="0" applyBorder="0" applyProtection="0"/>
    <xf numFmtId="174" fontId="15" fillId="0" borderId="0" applyBorder="0" applyProtection="0"/>
  </cellStyleXfs>
  <cellXfs count="227">
    <xf numFmtId="0" fontId="0" fillId="0" borderId="0" xfId="0"/>
    <xf numFmtId="174" fontId="15" fillId="0" borderId="28" xfId="22" applyFont="1" applyBorder="1" applyAlignment="1" applyProtection="1">
      <alignment horizontal="center" vertical="center"/>
    </xf>
    <xf numFmtId="174" fontId="15" fillId="0" borderId="5" xfId="22" applyFont="1" applyBorder="1" applyAlignment="1" applyProtection="1">
      <alignment horizontal="center"/>
    </xf>
    <xf numFmtId="167" fontId="14" fillId="10" borderId="5" xfId="0" applyNumberFormat="1" applyFont="1" applyFill="1" applyBorder="1" applyAlignment="1" applyProtection="1">
      <alignment horizontal="center" vertical="center" wrapText="1"/>
    </xf>
    <xf numFmtId="166" fontId="14" fillId="0" borderId="5" xfId="21" applyFont="1" applyBorder="1" applyAlignment="1" applyProtection="1">
      <alignment horizontal="center" vertical="center"/>
    </xf>
    <xf numFmtId="0" fontId="14" fillId="10" borderId="5" xfId="0" applyFont="1" applyFill="1" applyBorder="1" applyAlignment="1">
      <alignment horizontal="center" vertical="center"/>
    </xf>
    <xf numFmtId="49" fontId="14" fillId="10" borderId="5" xfId="0" applyNumberFormat="1" applyFont="1" applyFill="1" applyBorder="1" applyAlignment="1">
      <alignment horizontal="center" vertical="center"/>
    </xf>
    <xf numFmtId="165" fontId="13" fillId="10" borderId="5" xfId="0" applyNumberFormat="1" applyFont="1" applyFill="1" applyBorder="1" applyAlignment="1">
      <alignment horizontal="center" vertical="center"/>
    </xf>
    <xf numFmtId="164" fontId="13" fillId="10" borderId="5" xfId="0" applyNumberFormat="1" applyFont="1" applyFill="1" applyBorder="1" applyAlignment="1">
      <alignment horizontal="center" vertical="center"/>
    </xf>
    <xf numFmtId="0" fontId="0" fillId="10" borderId="5" xfId="0" applyFill="1" applyBorder="1"/>
    <xf numFmtId="0" fontId="14" fillId="10" borderId="4" xfId="0" applyFont="1" applyFill="1" applyBorder="1" applyAlignment="1">
      <alignment horizontal="left" vertical="center"/>
    </xf>
    <xf numFmtId="0" fontId="13" fillId="10" borderId="4" xfId="0" applyFont="1" applyFill="1" applyBorder="1" applyAlignment="1">
      <alignment horizontal="left" vertical="center"/>
    </xf>
    <xf numFmtId="49" fontId="14" fillId="10" borderId="2" xfId="0" applyNumberFormat="1" applyFont="1" applyFill="1" applyBorder="1" applyAlignment="1">
      <alignment horizontal="left" vertical="center"/>
    </xf>
    <xf numFmtId="164" fontId="0" fillId="0" borderId="0" xfId="0" applyNumberFormat="1"/>
    <xf numFmtId="0" fontId="13" fillId="10" borderId="0" xfId="0" applyFont="1" applyFill="1"/>
    <xf numFmtId="0" fontId="13" fillId="10" borderId="3" xfId="0" applyFont="1" applyFill="1" applyBorder="1"/>
    <xf numFmtId="164" fontId="13" fillId="10" borderId="3" xfId="0" applyNumberFormat="1" applyFont="1" applyFill="1" applyBorder="1"/>
    <xf numFmtId="0" fontId="13" fillId="10" borderId="0" xfId="0" applyFont="1" applyFill="1" applyAlignment="1">
      <alignment vertical="center"/>
    </xf>
    <xf numFmtId="49" fontId="14" fillId="10" borderId="4" xfId="0" applyNumberFormat="1" applyFont="1" applyFill="1" applyBorder="1" applyAlignment="1">
      <alignment horizontal="left" vertical="center"/>
    </xf>
    <xf numFmtId="164" fontId="13" fillId="10" borderId="0" xfId="0" applyNumberFormat="1" applyFont="1" applyFill="1"/>
    <xf numFmtId="0" fontId="14" fillId="10" borderId="5" xfId="0" applyFont="1" applyFill="1" applyBorder="1" applyAlignment="1">
      <alignment horizontal="center" vertical="center"/>
    </xf>
    <xf numFmtId="0" fontId="14" fillId="10" borderId="4" xfId="0" applyFont="1" applyFill="1" applyBorder="1" applyAlignment="1">
      <alignment horizontal="center" vertical="center" wrapText="1"/>
    </xf>
    <xf numFmtId="0" fontId="14" fillId="10" borderId="5" xfId="0" applyFont="1" applyFill="1" applyBorder="1" applyAlignment="1">
      <alignment horizontal="center" vertical="center" wrapText="1"/>
    </xf>
    <xf numFmtId="168" fontId="14" fillId="10" borderId="5" xfId="0" applyNumberFormat="1" applyFont="1" applyFill="1" applyBorder="1" applyAlignment="1">
      <alignment horizontal="center" vertical="center"/>
    </xf>
    <xf numFmtId="168" fontId="14" fillId="10" borderId="6" xfId="0" applyNumberFormat="1" applyFont="1" applyFill="1" applyBorder="1" applyAlignment="1">
      <alignment horizontal="center" vertical="center"/>
    </xf>
    <xf numFmtId="164" fontId="14" fillId="10" borderId="7" xfId="0" applyNumberFormat="1" applyFont="1" applyFill="1" applyBorder="1" applyAlignment="1">
      <alignment horizontal="center" vertical="center"/>
    </xf>
    <xf numFmtId="49" fontId="13" fillId="0" borderId="8" xfId="0" applyNumberFormat="1" applyFont="1" applyBorder="1" applyAlignment="1" applyProtection="1"/>
    <xf numFmtId="49" fontId="16" fillId="0" borderId="0" xfId="0" applyNumberFormat="1" applyFont="1" applyAlignment="1" applyProtection="1">
      <alignment horizontal="left"/>
    </xf>
    <xf numFmtId="0" fontId="13" fillId="0" borderId="9" xfId="2" applyNumberFormat="1" applyFont="1" applyBorder="1" applyAlignment="1" applyProtection="1">
      <alignment horizontal="center" vertical="center"/>
    </xf>
    <xf numFmtId="0" fontId="13" fillId="0" borderId="10" xfId="2" applyNumberFormat="1" applyFont="1" applyBorder="1" applyAlignment="1" applyProtection="1">
      <alignment horizontal="center" vertical="center"/>
    </xf>
    <xf numFmtId="0" fontId="13" fillId="0" borderId="11" xfId="2" applyNumberFormat="1" applyFont="1" applyBorder="1" applyAlignment="1" applyProtection="1">
      <alignment horizontal="center" vertical="center"/>
    </xf>
    <xf numFmtId="0" fontId="13" fillId="0" borderId="6" xfId="2" applyNumberFormat="1" applyFont="1" applyBorder="1" applyAlignment="1" applyProtection="1">
      <alignment horizontal="center" vertical="center"/>
    </xf>
    <xf numFmtId="170" fontId="13" fillId="0" borderId="0" xfId="0" applyNumberFormat="1" applyFont="1" applyBorder="1" applyAlignment="1" applyProtection="1">
      <alignment horizontal="left" vertical="center"/>
    </xf>
    <xf numFmtId="170" fontId="13" fillId="0" borderId="9" xfId="0" applyNumberFormat="1" applyFont="1" applyBorder="1" applyAlignment="1" applyProtection="1">
      <alignment horizontal="center" vertical="center"/>
    </xf>
    <xf numFmtId="172" fontId="13" fillId="0" borderId="11" xfId="1" applyNumberFormat="1" applyFont="1" applyBorder="1" applyAlignment="1" applyProtection="1">
      <alignment horizontal="right"/>
    </xf>
    <xf numFmtId="172" fontId="17" fillId="0" borderId="9" xfId="1" applyNumberFormat="1" applyFont="1" applyBorder="1" applyAlignment="1" applyProtection="1">
      <alignment horizontal="right"/>
    </xf>
    <xf numFmtId="172" fontId="18" fillId="0" borderId="11" xfId="1" applyNumberFormat="1" applyFont="1" applyBorder="1" applyAlignment="1" applyProtection="1">
      <alignment horizontal="right"/>
    </xf>
    <xf numFmtId="173" fontId="13" fillId="0" borderId="9" xfId="1" applyNumberFormat="1" applyFont="1" applyBorder="1" applyAlignment="1" applyProtection="1">
      <alignment horizontal="right" vertical="center"/>
    </xf>
    <xf numFmtId="164" fontId="13" fillId="10" borderId="10" xfId="22" applyNumberFormat="1" applyFont="1" applyFill="1" applyBorder="1" applyAlignment="1" applyProtection="1">
      <alignment horizontal="right" vertical="center"/>
    </xf>
    <xf numFmtId="0" fontId="17" fillId="10" borderId="10" xfId="0" applyFont="1" applyFill="1" applyBorder="1" applyAlignment="1">
      <alignment horizontal="center" vertical="center"/>
    </xf>
    <xf numFmtId="49" fontId="19" fillId="10" borderId="8" xfId="0" applyNumberFormat="1" applyFont="1" applyFill="1" applyBorder="1" applyAlignment="1" applyProtection="1">
      <alignment horizontal="left"/>
    </xf>
    <xf numFmtId="0" fontId="16" fillId="10" borderId="10" xfId="0" applyFont="1" applyFill="1" applyBorder="1" applyAlignment="1" applyProtection="1">
      <alignment horizontal="left"/>
    </xf>
    <xf numFmtId="172" fontId="13" fillId="10" borderId="9" xfId="1" applyNumberFormat="1" applyFont="1" applyFill="1" applyBorder="1" applyAlignment="1" applyProtection="1">
      <alignment horizontal="right" vertical="center"/>
    </xf>
    <xf numFmtId="172" fontId="13" fillId="10" borderId="10" xfId="1" applyNumberFormat="1" applyFont="1" applyFill="1" applyBorder="1" applyAlignment="1" applyProtection="1">
      <alignment horizontal="right" vertical="center"/>
    </xf>
    <xf numFmtId="172" fontId="13" fillId="10" borderId="11" xfId="1" applyNumberFormat="1" applyFont="1" applyFill="1" applyBorder="1" applyAlignment="1" applyProtection="1">
      <alignment horizontal="right" vertical="center"/>
    </xf>
    <xf numFmtId="172" fontId="13" fillId="0" borderId="9" xfId="1" applyNumberFormat="1" applyFont="1" applyBorder="1" applyAlignment="1" applyProtection="1">
      <alignment horizontal="right" vertical="center"/>
    </xf>
    <xf numFmtId="170" fontId="13" fillId="10" borderId="10" xfId="0" applyNumberFormat="1" applyFont="1" applyFill="1" applyBorder="1" applyAlignment="1" applyProtection="1">
      <alignment horizontal="left" vertical="center"/>
    </xf>
    <xf numFmtId="172" fontId="17" fillId="10" borderId="9" xfId="1" applyNumberFormat="1" applyFont="1" applyFill="1" applyBorder="1" applyAlignment="1" applyProtection="1">
      <alignment horizontal="right"/>
    </xf>
    <xf numFmtId="172" fontId="14" fillId="10" borderId="11" xfId="1" applyNumberFormat="1" applyFont="1" applyFill="1" applyBorder="1" applyAlignment="1" applyProtection="1">
      <alignment horizontal="right"/>
    </xf>
    <xf numFmtId="0" fontId="14" fillId="10" borderId="10" xfId="0" applyFont="1" applyFill="1" applyBorder="1" applyAlignment="1">
      <alignment horizontal="center" vertical="center"/>
    </xf>
    <xf numFmtId="49" fontId="20" fillId="10" borderId="8" xfId="0" applyNumberFormat="1" applyFont="1" applyFill="1" applyBorder="1" applyAlignment="1" applyProtection="1">
      <alignment horizontal="left"/>
    </xf>
    <xf numFmtId="0" fontId="13" fillId="10" borderId="9" xfId="0" applyFont="1" applyFill="1" applyBorder="1" applyAlignment="1" applyProtection="1"/>
    <xf numFmtId="0" fontId="13" fillId="10" borderId="10" xfId="0" applyFont="1" applyFill="1" applyBorder="1" applyAlignment="1" applyProtection="1">
      <alignment horizontal="left"/>
    </xf>
    <xf numFmtId="49" fontId="20" fillId="10" borderId="10" xfId="0" applyNumberFormat="1" applyFont="1" applyFill="1" applyBorder="1" applyAlignment="1" applyProtection="1">
      <alignment horizontal="left"/>
    </xf>
    <xf numFmtId="172" fontId="21" fillId="10" borderId="9" xfId="1" applyNumberFormat="1" applyFont="1" applyFill="1" applyBorder="1" applyAlignment="1" applyProtection="1">
      <alignment horizontal="right" vertical="top"/>
      <protection locked="0"/>
    </xf>
    <xf numFmtId="170" fontId="13" fillId="10" borderId="0" xfId="0" applyNumberFormat="1" applyFont="1" applyFill="1" applyBorder="1" applyAlignment="1" applyProtection="1">
      <alignment horizontal="left" vertical="center"/>
    </xf>
    <xf numFmtId="170" fontId="13" fillId="10" borderId="9" xfId="0" applyNumberFormat="1" applyFont="1" applyFill="1" applyBorder="1" applyAlignment="1" applyProtection="1">
      <alignment horizontal="left" vertical="center"/>
    </xf>
    <xf numFmtId="0" fontId="14" fillId="10" borderId="0" xfId="0" applyFont="1" applyFill="1" applyAlignment="1">
      <alignment vertical="center"/>
    </xf>
    <xf numFmtId="0" fontId="13" fillId="10" borderId="0" xfId="0" applyFont="1" applyFill="1" applyAlignment="1" applyProtection="1"/>
    <xf numFmtId="49" fontId="21" fillId="10" borderId="10" xfId="0" applyNumberFormat="1" applyFont="1" applyFill="1" applyBorder="1" applyAlignment="1" applyProtection="1">
      <alignment horizontal="left"/>
    </xf>
    <xf numFmtId="172" fontId="17" fillId="10" borderId="10" xfId="1" applyNumberFormat="1" applyFont="1" applyFill="1" applyBorder="1" applyAlignment="1" applyProtection="1">
      <alignment horizontal="right"/>
    </xf>
    <xf numFmtId="172" fontId="21" fillId="10" borderId="9" xfId="1" applyNumberFormat="1" applyFont="1" applyFill="1" applyBorder="1" applyAlignment="1" applyProtection="1">
      <alignment horizontal="right"/>
    </xf>
    <xf numFmtId="49" fontId="20" fillId="10" borderId="9" xfId="0" applyNumberFormat="1" applyFont="1" applyFill="1" applyBorder="1" applyAlignment="1" applyProtection="1"/>
    <xf numFmtId="0" fontId="20" fillId="10" borderId="10" xfId="0" applyFont="1" applyFill="1" applyBorder="1" applyAlignment="1" applyProtection="1"/>
    <xf numFmtId="172" fontId="20" fillId="10" borderId="10" xfId="1" applyNumberFormat="1" applyFont="1" applyFill="1" applyBorder="1" applyAlignment="1" applyProtection="1">
      <alignment horizontal="right" vertical="top"/>
      <protection locked="0"/>
    </xf>
    <xf numFmtId="172" fontId="21" fillId="10" borderId="10" xfId="1" applyNumberFormat="1" applyFont="1" applyFill="1" applyBorder="1" applyAlignment="1" applyProtection="1">
      <alignment horizontal="right"/>
    </xf>
    <xf numFmtId="172" fontId="20" fillId="10" borderId="10" xfId="1" applyNumberFormat="1" applyFont="1" applyFill="1" applyBorder="1" applyAlignment="1" applyProtection="1">
      <alignment horizontal="right"/>
    </xf>
    <xf numFmtId="0" fontId="20" fillId="10" borderId="10" xfId="0" applyFont="1" applyFill="1" applyBorder="1" applyAlignment="1" applyProtection="1">
      <alignment horizontal="left"/>
    </xf>
    <xf numFmtId="170" fontId="13" fillId="0" borderId="10" xfId="0" applyNumberFormat="1" applyFont="1" applyBorder="1" applyAlignment="1" applyProtection="1">
      <alignment horizontal="left" vertical="center"/>
    </xf>
    <xf numFmtId="173" fontId="20" fillId="0" borderId="10" xfId="0" applyNumberFormat="1" applyFont="1" applyBorder="1" applyAlignment="1">
      <alignment horizontal="left"/>
    </xf>
    <xf numFmtId="172" fontId="14" fillId="10" borderId="9" xfId="1" applyNumberFormat="1" applyFont="1" applyFill="1" applyBorder="1" applyAlignment="1" applyProtection="1">
      <alignment horizontal="right"/>
    </xf>
    <xf numFmtId="0" fontId="0" fillId="0" borderId="12" xfId="0" applyBorder="1"/>
    <xf numFmtId="49" fontId="13" fillId="0" borderId="9" xfId="0" applyNumberFormat="1" applyFont="1" applyBorder="1" applyAlignment="1" applyProtection="1"/>
    <xf numFmtId="49" fontId="13" fillId="0" borderId="0" xfId="0" applyNumberFormat="1" applyFont="1" applyAlignment="1" applyProtection="1">
      <alignment horizontal="left"/>
    </xf>
    <xf numFmtId="172" fontId="13" fillId="0" borderId="13" xfId="1" applyNumberFormat="1" applyFont="1" applyBorder="1" applyAlignment="1" applyProtection="1">
      <alignment horizontal="right" vertical="center"/>
    </xf>
    <xf numFmtId="170" fontId="14" fillId="0" borderId="10" xfId="0" applyNumberFormat="1" applyFont="1" applyBorder="1" applyAlignment="1" applyProtection="1">
      <alignment horizontal="center" vertical="center"/>
    </xf>
    <xf numFmtId="170" fontId="14" fillId="0" borderId="9" xfId="0" applyNumberFormat="1" applyFont="1" applyBorder="1" applyAlignment="1" applyProtection="1">
      <alignment horizontal="center" vertical="center"/>
    </xf>
    <xf numFmtId="172" fontId="22" fillId="0" borderId="9" xfId="1" applyNumberFormat="1" applyFont="1" applyBorder="1" applyAlignment="1" applyProtection="1">
      <alignment horizontal="right"/>
    </xf>
    <xf numFmtId="172" fontId="23" fillId="0" borderId="11" xfId="1" applyNumberFormat="1" applyFont="1" applyBorder="1" applyAlignment="1" applyProtection="1">
      <alignment horizontal="right"/>
    </xf>
    <xf numFmtId="0" fontId="13" fillId="0" borderId="0" xfId="0" applyFont="1" applyAlignment="1" applyProtection="1">
      <alignment vertical="center"/>
    </xf>
    <xf numFmtId="170" fontId="14" fillId="0" borderId="14" xfId="0" applyNumberFormat="1" applyFont="1" applyBorder="1" applyAlignment="1" applyProtection="1">
      <alignment horizontal="center" vertical="center"/>
    </xf>
    <xf numFmtId="170" fontId="14" fillId="0" borderId="15" xfId="0" applyNumberFormat="1" applyFont="1" applyBorder="1" applyAlignment="1" applyProtection="1">
      <alignment horizontal="left" vertical="center"/>
    </xf>
    <xf numFmtId="172" fontId="14" fillId="0" borderId="14" xfId="1" applyNumberFormat="1" applyFont="1" applyBorder="1" applyAlignment="1" applyProtection="1">
      <alignment horizontal="right" vertical="center"/>
    </xf>
    <xf numFmtId="172" fontId="14" fillId="0" borderId="16" xfId="1" applyNumberFormat="1" applyFont="1" applyBorder="1" applyAlignment="1" applyProtection="1">
      <alignment horizontal="right" vertical="center"/>
    </xf>
    <xf numFmtId="173" fontId="14" fillId="0" borderId="14" xfId="1" applyNumberFormat="1" applyFont="1" applyBorder="1" applyAlignment="1" applyProtection="1">
      <alignment horizontal="right" vertical="center"/>
    </xf>
    <xf numFmtId="164" fontId="14" fillId="0" borderId="17" xfId="3" applyNumberFormat="1" applyFont="1" applyBorder="1" applyAlignment="1" applyProtection="1">
      <alignment horizontal="right" vertical="center"/>
    </xf>
    <xf numFmtId="0" fontId="13" fillId="0" borderId="14" xfId="0" applyFont="1" applyBorder="1" applyAlignment="1" applyProtection="1">
      <alignment vertical="center"/>
    </xf>
    <xf numFmtId="0" fontId="14" fillId="0" borderId="18" xfId="0" applyFont="1" applyBorder="1" applyAlignment="1" applyProtection="1">
      <alignment horizontal="center"/>
    </xf>
    <xf numFmtId="170" fontId="14" fillId="0" borderId="6" xfId="0" applyNumberFormat="1" applyFont="1" applyBorder="1" applyAlignment="1" applyProtection="1">
      <alignment horizontal="center" wrapText="1"/>
    </xf>
    <xf numFmtId="0" fontId="14" fillId="0" borderId="11" xfId="0" applyFont="1" applyBorder="1" applyAlignment="1" applyProtection="1">
      <alignment horizontal="left"/>
    </xf>
    <xf numFmtId="165" fontId="16" fillId="0" borderId="9" xfId="0" applyNumberFormat="1" applyFont="1" applyBorder="1" applyAlignment="1" applyProtection="1">
      <alignment horizontal="center"/>
    </xf>
    <xf numFmtId="165" fontId="16" fillId="0" borderId="10" xfId="0" applyNumberFormat="1" applyFont="1" applyBorder="1" applyAlignment="1" applyProtection="1">
      <alignment horizontal="center"/>
    </xf>
    <xf numFmtId="172" fontId="13" fillId="10" borderId="11" xfId="1" applyNumberFormat="1" applyFont="1" applyFill="1" applyBorder="1" applyAlignment="1" applyProtection="1">
      <alignment horizontal="center" vertical="center"/>
    </xf>
    <xf numFmtId="172" fontId="13" fillId="0" borderId="9" xfId="1" applyNumberFormat="1" applyFont="1" applyBorder="1" applyAlignment="1" applyProtection="1">
      <alignment horizontal="center"/>
    </xf>
    <xf numFmtId="172" fontId="13" fillId="11" borderId="11" xfId="1" applyNumberFormat="1" applyFont="1" applyFill="1" applyBorder="1" applyAlignment="1" applyProtection="1">
      <alignment horizontal="center" vertical="center"/>
    </xf>
    <xf numFmtId="49" fontId="13" fillId="0" borderId="11" xfId="0" applyNumberFormat="1" applyFont="1" applyBorder="1" applyAlignment="1" applyProtection="1">
      <alignment horizontal="left"/>
    </xf>
    <xf numFmtId="172" fontId="13" fillId="0" borderId="19" xfId="1" applyNumberFormat="1" applyFont="1" applyBorder="1" applyAlignment="1" applyProtection="1">
      <alignment horizontal="center"/>
    </xf>
    <xf numFmtId="172" fontId="13" fillId="0" borderId="16" xfId="1" applyNumberFormat="1" applyFont="1" applyBorder="1" applyAlignment="1" applyProtection="1">
      <alignment horizontal="center"/>
    </xf>
    <xf numFmtId="0" fontId="14" fillId="0" borderId="20" xfId="0" applyFont="1" applyBorder="1" applyAlignment="1" applyProtection="1">
      <alignment horizontal="left"/>
    </xf>
    <xf numFmtId="172" fontId="14" fillId="0" borderId="20" xfId="1" applyNumberFormat="1" applyFont="1" applyBorder="1" applyAlignment="1" applyProtection="1"/>
    <xf numFmtId="172" fontId="14" fillId="0" borderId="13" xfId="1" applyNumberFormat="1" applyFont="1" applyBorder="1" applyAlignment="1" applyProtection="1"/>
    <xf numFmtId="0" fontId="14" fillId="0" borderId="18" xfId="0" applyFont="1" applyBorder="1" applyAlignment="1" applyProtection="1">
      <alignment horizontal="left"/>
    </xf>
    <xf numFmtId="170" fontId="24" fillId="0" borderId="6" xfId="21" applyNumberFormat="1" applyFont="1" applyBorder="1" applyAlignment="1" applyProtection="1">
      <alignment horizontal="left"/>
    </xf>
    <xf numFmtId="170" fontId="24" fillId="0" borderId="23" xfId="21" applyNumberFormat="1" applyFont="1" applyBorder="1" applyAlignment="1" applyProtection="1">
      <alignment horizontal="left"/>
    </xf>
    <xf numFmtId="172" fontId="25" fillId="0" borderId="13" xfId="1" applyNumberFormat="1" applyFont="1" applyBorder="1" applyAlignment="1" applyProtection="1">
      <alignment horizontal="left"/>
    </xf>
    <xf numFmtId="0" fontId="14" fillId="0" borderId="18" xfId="0" applyFont="1" applyBorder="1" applyAlignment="1" applyProtection="1"/>
    <xf numFmtId="0" fontId="0" fillId="0" borderId="24" xfId="0" applyBorder="1"/>
    <xf numFmtId="0" fontId="0" fillId="0" borderId="25" xfId="0" applyBorder="1"/>
    <xf numFmtId="0" fontId="0" fillId="0" borderId="0" xfId="0" applyBorder="1"/>
    <xf numFmtId="164" fontId="0" fillId="0" borderId="0" xfId="0" applyNumberFormat="1" applyBorder="1"/>
    <xf numFmtId="0" fontId="13" fillId="0" borderId="11" xfId="0" applyFont="1" applyBorder="1" applyAlignment="1" applyProtection="1"/>
    <xf numFmtId="0" fontId="0" fillId="0" borderId="26" xfId="0" applyBorder="1"/>
    <xf numFmtId="0" fontId="14" fillId="0" borderId="11" xfId="0" applyFont="1" applyBorder="1" applyAlignment="1" applyProtection="1"/>
    <xf numFmtId="174" fontId="26" fillId="0" borderId="0" xfId="22" applyFont="1" applyBorder="1" applyProtection="1"/>
    <xf numFmtId="174" fontId="15" fillId="0" borderId="0" xfId="22" applyFont="1" applyBorder="1" applyAlignment="1" applyProtection="1">
      <alignment horizontal="center"/>
    </xf>
    <xf numFmtId="165" fontId="27" fillId="0" borderId="0" xfId="22" applyNumberFormat="1" applyFont="1" applyBorder="1" applyAlignment="1" applyProtection="1">
      <alignment horizontal="center" vertical="center" wrapText="1"/>
    </xf>
    <xf numFmtId="165" fontId="28" fillId="0" borderId="5" xfId="22" applyNumberFormat="1" applyFont="1" applyBorder="1" applyAlignment="1" applyProtection="1">
      <alignment horizontal="center" vertical="center"/>
    </xf>
    <xf numFmtId="165" fontId="28" fillId="0" borderId="5" xfId="22" applyNumberFormat="1" applyFont="1" applyBorder="1" applyAlignment="1" applyProtection="1">
      <alignment horizontal="center" vertical="center" wrapText="1"/>
    </xf>
    <xf numFmtId="174" fontId="15" fillId="0" borderId="32" xfId="22" applyFont="1" applyBorder="1" applyProtection="1"/>
    <xf numFmtId="3" fontId="15" fillId="0" borderId="6" xfId="22" applyNumberFormat="1" applyFont="1" applyBorder="1" applyProtection="1"/>
    <xf numFmtId="3" fontId="15" fillId="0" borderId="0" xfId="22" applyNumberFormat="1" applyFont="1" applyBorder="1" applyProtection="1"/>
    <xf numFmtId="172" fontId="42" fillId="0" borderId="6" xfId="1" applyNumberFormat="1" applyBorder="1" applyProtection="1"/>
    <xf numFmtId="174" fontId="15" fillId="0" borderId="35" xfId="22" applyFont="1" applyBorder="1" applyProtection="1"/>
    <xf numFmtId="3" fontId="15" fillId="0" borderId="9" xfId="22" applyNumberFormat="1" applyFont="1" applyBorder="1" applyProtection="1"/>
    <xf numFmtId="172" fontId="42" fillId="0" borderId="9" xfId="1" applyNumberFormat="1" applyBorder="1" applyProtection="1"/>
    <xf numFmtId="3" fontId="29" fillId="0" borderId="9" xfId="22" applyNumberFormat="1" applyFont="1" applyBorder="1" applyProtection="1"/>
    <xf numFmtId="3" fontId="30" fillId="0" borderId="9" xfId="22" applyNumberFormat="1" applyFont="1" applyBorder="1" applyProtection="1"/>
    <xf numFmtId="172" fontId="31" fillId="0" borderId="9" xfId="1" applyNumberFormat="1" applyFont="1" applyBorder="1" applyProtection="1"/>
    <xf numFmtId="3" fontId="15" fillId="0" borderId="13" xfId="22" applyNumberFormat="1" applyFont="1" applyBorder="1" applyProtection="1"/>
    <xf numFmtId="174" fontId="15" fillId="0" borderId="37" xfId="22" applyFont="1" applyBorder="1" applyProtection="1"/>
    <xf numFmtId="3" fontId="15" fillId="0" borderId="5" xfId="22" applyNumberFormat="1" applyFont="1" applyBorder="1" applyProtection="1"/>
    <xf numFmtId="174" fontId="29" fillId="0" borderId="0" xfId="22" applyFont="1" applyBorder="1" applyProtection="1"/>
    <xf numFmtId="3" fontId="29" fillId="0" borderId="0" xfId="22" applyNumberFormat="1" applyFont="1" applyBorder="1" applyProtection="1"/>
    <xf numFmtId="3" fontId="29" fillId="0" borderId="24" xfId="22" applyNumberFormat="1" applyFont="1" applyBorder="1" applyProtection="1"/>
    <xf numFmtId="3" fontId="15" fillId="0" borderId="24" xfId="22" applyNumberFormat="1" applyFont="1" applyBorder="1" applyProtection="1"/>
    <xf numFmtId="174" fontId="26" fillId="0" borderId="6" xfId="22" applyFont="1" applyBorder="1" applyProtection="1"/>
    <xf numFmtId="174" fontId="26" fillId="0" borderId="5" xfId="22" applyFont="1" applyBorder="1" applyProtection="1"/>
    <xf numFmtId="174" fontId="26" fillId="0" borderId="4" xfId="22" applyFont="1" applyBorder="1" applyProtection="1"/>
    <xf numFmtId="174" fontId="26" fillId="0" borderId="41" xfId="22" applyFont="1" applyBorder="1" applyProtection="1"/>
    <xf numFmtId="174" fontId="26" fillId="0" borderId="9" xfId="22" applyFont="1" applyBorder="1" applyProtection="1"/>
    <xf numFmtId="172" fontId="42" fillId="0" borderId="11" xfId="1" applyNumberFormat="1" applyBorder="1" applyProtection="1"/>
    <xf numFmtId="172" fontId="42" fillId="0" borderId="0" xfId="1" applyNumberFormat="1" applyBorder="1" applyProtection="1"/>
    <xf numFmtId="172" fontId="42" fillId="0" borderId="5" xfId="1" applyNumberFormat="1" applyBorder="1" applyProtection="1"/>
    <xf numFmtId="172" fontId="42" fillId="0" borderId="4" xfId="1" applyNumberFormat="1" applyBorder="1" applyProtection="1"/>
    <xf numFmtId="172" fontId="42" fillId="0" borderId="7" xfId="1" applyNumberFormat="1" applyBorder="1" applyProtection="1"/>
    <xf numFmtId="172" fontId="29" fillId="0" borderId="5" xfId="1" applyNumberFormat="1" applyFont="1" applyBorder="1" applyProtection="1"/>
    <xf numFmtId="174" fontId="32" fillId="11" borderId="0" xfId="22" applyFont="1" applyFill="1" applyBorder="1" applyProtection="1"/>
    <xf numFmtId="3" fontId="32" fillId="11" borderId="0" xfId="22" applyNumberFormat="1" applyFont="1" applyFill="1" applyBorder="1" applyProtection="1"/>
    <xf numFmtId="3" fontId="26" fillId="0" borderId="0" xfId="22" applyNumberFormat="1" applyFont="1" applyBorder="1" applyProtection="1"/>
    <xf numFmtId="2" fontId="15" fillId="0" borderId="5" xfId="0" applyNumberFormat="1" applyFont="1" applyBorder="1" applyAlignment="1">
      <alignment horizontal="center" wrapText="1"/>
    </xf>
    <xf numFmtId="0" fontId="0" fillId="0" borderId="18" xfId="0" applyBorder="1"/>
    <xf numFmtId="0" fontId="0" fillId="0" borderId="23" xfId="0" applyBorder="1"/>
    <xf numFmtId="2" fontId="0" fillId="0" borderId="9" xfId="0" applyNumberFormat="1" applyBorder="1"/>
    <xf numFmtId="0" fontId="0" fillId="0" borderId="11" xfId="0" applyFont="1" applyBorder="1"/>
    <xf numFmtId="0" fontId="0" fillId="0" borderId="10" xfId="0" applyBorder="1"/>
    <xf numFmtId="172" fontId="42" fillId="12" borderId="21" xfId="1" applyNumberFormat="1" applyFill="1" applyBorder="1" applyProtection="1"/>
    <xf numFmtId="0" fontId="15" fillId="0" borderId="4" xfId="0" applyFont="1" applyBorder="1"/>
    <xf numFmtId="0" fontId="0" fillId="0" borderId="41" xfId="0" applyBorder="1"/>
    <xf numFmtId="0" fontId="0" fillId="0" borderId="7" xfId="0" applyBorder="1"/>
    <xf numFmtId="172" fontId="42" fillId="13" borderId="5" xfId="1" applyNumberFormat="1" applyFill="1" applyBorder="1" applyProtection="1"/>
    <xf numFmtId="0" fontId="15" fillId="0" borderId="20" xfId="0" applyFont="1" applyBorder="1"/>
    <xf numFmtId="0" fontId="0" fillId="0" borderId="3" xfId="0" applyBorder="1"/>
    <xf numFmtId="0" fontId="0" fillId="0" borderId="42" xfId="0" applyBorder="1"/>
    <xf numFmtId="172" fontId="42" fillId="11" borderId="13" xfId="1" applyNumberFormat="1" applyFill="1" applyBorder="1" applyProtection="1"/>
    <xf numFmtId="172" fontId="42" fillId="0" borderId="13" xfId="1" applyNumberFormat="1" applyBorder="1" applyProtection="1"/>
    <xf numFmtId="2" fontId="33" fillId="0" borderId="0" xfId="1" applyNumberFormat="1" applyFont="1" applyBorder="1" applyAlignment="1" applyProtection="1">
      <alignment horizontal="center"/>
    </xf>
    <xf numFmtId="2" fontId="34" fillId="0" borderId="0" xfId="1" applyNumberFormat="1" applyFont="1" applyBorder="1" applyAlignment="1" applyProtection="1">
      <alignment horizontal="center"/>
    </xf>
    <xf numFmtId="2" fontId="15" fillId="0" borderId="0" xfId="1" applyNumberFormat="1" applyFont="1" applyBorder="1" applyAlignment="1" applyProtection="1"/>
    <xf numFmtId="2" fontId="0" fillId="0" borderId="0" xfId="0" applyNumberFormat="1"/>
    <xf numFmtId="0" fontId="0" fillId="0" borderId="2" xfId="0" applyBorder="1"/>
    <xf numFmtId="2" fontId="15" fillId="0" borderId="6" xfId="0" applyNumberFormat="1" applyFont="1" applyBorder="1" applyAlignment="1">
      <alignment horizontal="center" vertical="center" wrapText="1"/>
    </xf>
    <xf numFmtId="0" fontId="0" fillId="0" borderId="2" xfId="0" applyFont="1" applyBorder="1" applyAlignment="1">
      <alignment horizontal="center" vertical="center" wrapText="1"/>
    </xf>
    <xf numFmtId="172" fontId="42" fillId="0" borderId="21" xfId="1" applyNumberFormat="1" applyBorder="1" applyProtection="1"/>
    <xf numFmtId="172" fontId="42" fillId="0" borderId="12" xfId="1" applyNumberFormat="1" applyBorder="1" applyProtection="1"/>
    <xf numFmtId="172" fontId="42" fillId="0" borderId="22" xfId="1" applyNumberFormat="1" applyBorder="1" applyProtection="1"/>
    <xf numFmtId="172" fontId="42" fillId="12" borderId="5" xfId="1" applyNumberFormat="1" applyFill="1" applyBorder="1" applyProtection="1"/>
    <xf numFmtId="172" fontId="42" fillId="14" borderId="5" xfId="1" applyNumberFormat="1" applyFill="1" applyBorder="1" applyProtection="1"/>
    <xf numFmtId="0" fontId="35" fillId="0" borderId="0" xfId="0" applyFont="1" applyBorder="1" applyAlignment="1" applyProtection="1">
      <alignment horizontal="center"/>
    </xf>
    <xf numFmtId="0" fontId="36" fillId="0" borderId="0" xfId="0" applyFont="1" applyBorder="1" applyAlignment="1" applyProtection="1"/>
    <xf numFmtId="4" fontId="36" fillId="0" borderId="0" xfId="0" applyNumberFormat="1" applyFont="1" applyBorder="1" applyAlignment="1" applyProtection="1"/>
    <xf numFmtId="0" fontId="37" fillId="0" borderId="0" xfId="0" applyFont="1" applyBorder="1" applyAlignment="1" applyProtection="1"/>
    <xf numFmtId="4" fontId="37" fillId="0" borderId="0" xfId="0" applyNumberFormat="1" applyFont="1" applyBorder="1" applyAlignment="1" applyProtection="1"/>
    <xf numFmtId="0" fontId="37" fillId="11" borderId="0" xfId="0" applyFont="1" applyFill="1" applyBorder="1" applyAlignment="1" applyProtection="1"/>
    <xf numFmtId="0" fontId="0" fillId="11" borderId="0" xfId="0" applyFill="1"/>
    <xf numFmtId="0" fontId="0" fillId="0" borderId="0" xfId="0"/>
    <xf numFmtId="0" fontId="0" fillId="11" borderId="0" xfId="0" applyFill="1"/>
    <xf numFmtId="0" fontId="38" fillId="0" borderId="0" xfId="0" applyFont="1"/>
    <xf numFmtId="0" fontId="39" fillId="0" borderId="0" xfId="0" applyFont="1" applyBorder="1" applyAlignment="1" applyProtection="1"/>
    <xf numFmtId="0" fontId="39" fillId="11" borderId="0" xfId="0" applyFont="1" applyFill="1" applyBorder="1" applyAlignment="1" applyProtection="1"/>
    <xf numFmtId="0" fontId="40" fillId="0" borderId="0" xfId="0" applyFont="1" applyBorder="1" applyAlignment="1" applyProtection="1"/>
    <xf numFmtId="0" fontId="41" fillId="0" borderId="0" xfId="0" applyFont="1" applyBorder="1" applyAlignment="1" applyProtection="1"/>
    <xf numFmtId="4" fontId="40" fillId="0" borderId="0" xfId="0" applyNumberFormat="1" applyFont="1" applyBorder="1" applyAlignment="1" applyProtection="1"/>
    <xf numFmtId="4" fontId="40" fillId="11" borderId="0" xfId="0" applyNumberFormat="1" applyFont="1" applyFill="1" applyBorder="1" applyAlignment="1" applyProtection="1"/>
    <xf numFmtId="165" fontId="28" fillId="0" borderId="5" xfId="22" applyNumberFormat="1" applyFont="1" applyBorder="1" applyAlignment="1" applyProtection="1">
      <alignment horizontal="center" vertical="center" wrapText="1"/>
    </xf>
    <xf numFmtId="0" fontId="15" fillId="0" borderId="2" xfId="0" applyFont="1" applyBorder="1" applyAlignment="1">
      <alignment horizontal="center" vertical="center"/>
    </xf>
    <xf numFmtId="0" fontId="0" fillId="0" borderId="2" xfId="0" applyFont="1" applyBorder="1" applyAlignment="1">
      <alignment horizontal="center" vertical="center"/>
    </xf>
    <xf numFmtId="0" fontId="0" fillId="0" borderId="0" xfId="0" applyFont="1" applyBorder="1" applyAlignment="1">
      <alignment horizontal="center" vertical="center"/>
    </xf>
    <xf numFmtId="0" fontId="43" fillId="10" borderId="0" xfId="0" applyFont="1" applyFill="1" applyAlignment="1" applyProtection="1"/>
    <xf numFmtId="0" fontId="20" fillId="10" borderId="11" xfId="0" applyFont="1" applyFill="1" applyBorder="1"/>
    <xf numFmtId="0" fontId="0" fillId="0" borderId="43" xfId="0" applyBorder="1"/>
    <xf numFmtId="0" fontId="0" fillId="0" borderId="44" xfId="0" applyBorder="1"/>
    <xf numFmtId="0" fontId="0" fillId="0" borderId="45" xfId="0" applyBorder="1"/>
    <xf numFmtId="172" fontId="14" fillId="0" borderId="46" xfId="1" applyNumberFormat="1" applyFont="1" applyBorder="1" applyAlignment="1" applyProtection="1"/>
    <xf numFmtId="0" fontId="0" fillId="0" borderId="47" xfId="0" applyBorder="1"/>
    <xf numFmtId="0" fontId="0" fillId="0" borderId="48" xfId="0" applyBorder="1"/>
    <xf numFmtId="0" fontId="13" fillId="0" borderId="6" xfId="0" applyFont="1" applyBorder="1" applyAlignment="1" applyProtection="1">
      <alignment horizontal="left"/>
    </xf>
    <xf numFmtId="0" fontId="16" fillId="0" borderId="9" xfId="0" applyFont="1" applyBorder="1" applyAlignment="1" applyProtection="1">
      <alignment horizontal="center"/>
    </xf>
    <xf numFmtId="174" fontId="44" fillId="0" borderId="27" xfId="22" applyFont="1" applyBorder="1" applyAlignment="1" applyProtection="1">
      <alignment horizontal="center"/>
    </xf>
    <xf numFmtId="165" fontId="44" fillId="0" borderId="29" xfId="22" applyNumberFormat="1" applyFont="1" applyBorder="1" applyAlignment="1" applyProtection="1">
      <alignment horizontal="center"/>
    </xf>
    <xf numFmtId="165" fontId="44" fillId="0" borderId="13" xfId="22" applyNumberFormat="1" applyFont="1" applyBorder="1" applyAlignment="1" applyProtection="1">
      <alignment horizontal="center"/>
    </xf>
    <xf numFmtId="165" fontId="44" fillId="0" borderId="30" xfId="22" applyNumberFormat="1" applyFont="1" applyBorder="1" applyAlignment="1" applyProtection="1">
      <alignment horizontal="center" vertical="center" wrapText="1"/>
    </xf>
    <xf numFmtId="165" fontId="44" fillId="0" borderId="31" xfId="22" applyNumberFormat="1" applyFont="1" applyBorder="1" applyAlignment="1" applyProtection="1">
      <alignment horizontal="center"/>
    </xf>
    <xf numFmtId="165" fontId="44" fillId="0" borderId="9" xfId="22" applyNumberFormat="1" applyFont="1" applyBorder="1" applyAlignment="1" applyProtection="1">
      <alignment horizontal="center" wrapText="1"/>
    </xf>
    <xf numFmtId="3" fontId="45" fillId="0" borderId="33" xfId="22" applyNumberFormat="1" applyFont="1" applyBorder="1" applyProtection="1"/>
    <xf numFmtId="3" fontId="45" fillId="0" borderId="6" xfId="22" applyNumberFormat="1" applyFont="1" applyBorder="1" applyProtection="1"/>
    <xf numFmtId="3" fontId="45" fillId="0" borderId="34" xfId="22" applyNumberFormat="1" applyFont="1" applyBorder="1" applyProtection="1"/>
    <xf numFmtId="3" fontId="45" fillId="0" borderId="31" xfId="22" applyNumberFormat="1" applyFont="1" applyBorder="1" applyProtection="1"/>
    <xf numFmtId="3" fontId="45" fillId="0" borderId="9" xfId="22" applyNumberFormat="1" applyFont="1" applyBorder="1" applyProtection="1"/>
    <xf numFmtId="3" fontId="45" fillId="0" borderId="30" xfId="22" applyNumberFormat="1" applyFont="1" applyBorder="1" applyProtection="1"/>
    <xf numFmtId="3" fontId="46" fillId="0" borderId="31" xfId="22" applyNumberFormat="1" applyFont="1" applyBorder="1" applyProtection="1"/>
    <xf numFmtId="3" fontId="46" fillId="0" borderId="9" xfId="22" applyNumberFormat="1" applyFont="1" applyBorder="1" applyProtection="1"/>
    <xf numFmtId="3" fontId="46" fillId="0" borderId="13" xfId="22" applyNumberFormat="1" applyFont="1" applyBorder="1" applyProtection="1"/>
    <xf numFmtId="3" fontId="45" fillId="0" borderId="36" xfId="22" applyNumberFormat="1" applyFont="1" applyBorder="1" applyProtection="1"/>
    <xf numFmtId="3" fontId="45" fillId="0" borderId="38" xfId="22" applyNumberFormat="1" applyFont="1" applyBorder="1" applyProtection="1"/>
    <xf numFmtId="3" fontId="45" fillId="0" borderId="39" xfId="22" applyNumberFormat="1" applyFont="1" applyBorder="1" applyProtection="1"/>
    <xf numFmtId="3" fontId="45" fillId="0" borderId="40" xfId="22" applyNumberFormat="1" applyFont="1" applyBorder="1" applyProtection="1"/>
    <xf numFmtId="174" fontId="15" fillId="0" borderId="35" xfId="22" applyFont="1" applyBorder="1" applyAlignment="1" applyProtection="1">
      <alignment wrapText="1"/>
    </xf>
  </cellXfs>
  <cellStyles count="23">
    <cellStyle name="Accent 1 5" xfId="4" xr:uid="{00000000-0005-0000-0000-000006000000}"/>
    <cellStyle name="Accent 2 6" xfId="5" xr:uid="{00000000-0005-0000-0000-000007000000}"/>
    <cellStyle name="Accent 3 7" xfId="6" xr:uid="{00000000-0005-0000-0000-000008000000}"/>
    <cellStyle name="Accent 4" xfId="7" xr:uid="{00000000-0005-0000-0000-000009000000}"/>
    <cellStyle name="Bad 8" xfId="8" xr:uid="{00000000-0005-0000-0000-00000A000000}"/>
    <cellStyle name="cf1" xfId="9" xr:uid="{00000000-0005-0000-0000-00000B000000}"/>
    <cellStyle name="Comma" xfId="1" builtinId="3"/>
    <cellStyle name="Currency" xfId="2" builtinId="4"/>
    <cellStyle name="Error 9" xfId="10" xr:uid="{00000000-0005-0000-0000-00000C000000}"/>
    <cellStyle name="Excel Built-in Comma 10" xfId="21" xr:uid="{00000000-0005-0000-0000-000017000000}"/>
    <cellStyle name="Excel Built-in Explanatory Text" xfId="22" xr:uid="{00000000-0005-0000-0000-000018000000}"/>
    <cellStyle name="Footnote 11" xfId="11" xr:uid="{00000000-0005-0000-0000-00000D000000}"/>
    <cellStyle name="Good 12" xfId="12" xr:uid="{00000000-0005-0000-0000-00000E000000}"/>
    <cellStyle name="Heading (user) 13" xfId="13" xr:uid="{00000000-0005-0000-0000-00000F000000}"/>
    <cellStyle name="Heading 1 14" xfId="14" xr:uid="{00000000-0005-0000-0000-000010000000}"/>
    <cellStyle name="Heading 2 15" xfId="15" xr:uid="{00000000-0005-0000-0000-000011000000}"/>
    <cellStyle name="Hyperlink 16" xfId="16" xr:uid="{00000000-0005-0000-0000-000012000000}"/>
    <cellStyle name="Normal" xfId="0" builtinId="0"/>
    <cellStyle name="Note 17" xfId="17" xr:uid="{00000000-0005-0000-0000-000013000000}"/>
    <cellStyle name="Percent" xfId="3" builtinId="5"/>
    <cellStyle name="Status 18" xfId="18" xr:uid="{00000000-0005-0000-0000-000014000000}"/>
    <cellStyle name="Text 19" xfId="19" xr:uid="{00000000-0005-0000-0000-000015000000}"/>
    <cellStyle name="Warning 20" xfId="20" xr:uid="{00000000-0005-0000-0000-00001600000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9C0006"/>
      <rgbColor rgb="FF006600"/>
      <rgbColor rgb="FF000080"/>
      <rgbColor rgb="FF808000"/>
      <rgbColor rgb="FF800080"/>
      <rgbColor rgb="FF008080"/>
      <rgbColor rgb="FFB4C7DC"/>
      <rgbColor rgb="FF808080"/>
      <rgbColor rgb="FF729FCF"/>
      <rgbColor rgb="FF993366"/>
      <rgbColor rgb="FFFFFFCC"/>
      <rgbColor rgb="FFCCFFFF"/>
      <rgbColor rgb="FF660066"/>
      <rgbColor rgb="FFFF8080"/>
      <rgbColor rgb="FF0066CC"/>
      <rgbColor rgb="FFDDDDDD"/>
      <rgbColor rgb="FF000080"/>
      <rgbColor rgb="FFFF00FF"/>
      <rgbColor rgb="FFFFFF00"/>
      <rgbColor rgb="FF00FFFF"/>
      <rgbColor rgb="FF800080"/>
      <rgbColor rgb="FFCC0000"/>
      <rgbColor rgb="FF008080"/>
      <rgbColor rgb="FF0000CC"/>
      <rgbColor rgb="FF00CCFF"/>
      <rgbColor rgb="FFCCFFFF"/>
      <rgbColor rgb="FFCCFFCC"/>
      <rgbColor rgb="FFFFFF99"/>
      <rgbColor rgb="FF99CCFF"/>
      <rgbColor rgb="FFFFC7CE"/>
      <rgbColor rgb="FFCC99FF"/>
      <rgbColor rgb="FFFFCCCC"/>
      <rgbColor rgb="FF3366FF"/>
      <rgbColor rgb="FF33CCCC"/>
      <rgbColor rgb="FF99CC00"/>
      <rgbColor rgb="FFFFCC00"/>
      <rgbColor rgb="FFFF9900"/>
      <rgbColor rgb="FFFF6600"/>
      <rgbColor rgb="FF666699"/>
      <rgbColor rgb="FF77BC65"/>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12</xdr:col>
      <xdr:colOff>553680</xdr:colOff>
      <xdr:row>10</xdr:row>
      <xdr:rowOff>84240</xdr:rowOff>
    </xdr:from>
    <xdr:to>
      <xdr:col>14</xdr:col>
      <xdr:colOff>145080</xdr:colOff>
      <xdr:row>22</xdr:row>
      <xdr:rowOff>113400</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a:xfrm>
          <a:off x="23712120" y="2824560"/>
          <a:ext cx="2302200" cy="2132280"/>
        </a:xfrm>
        <a:prstGeom prst="curvedLeftArrow">
          <a:avLst>
            <a:gd name="adj1" fmla="val 25000"/>
            <a:gd name="adj2" fmla="val 50000"/>
            <a:gd name="adj3" fmla="val 25000"/>
          </a:avLst>
        </a:prstGeom>
        <a:noFill/>
        <a:ln>
          <a:noFill/>
        </a:ln>
      </xdr:spPr>
      <xdr:style>
        <a:lnRef idx="2">
          <a:schemeClr val="accent1">
            <a:shade val="50000"/>
          </a:schemeClr>
        </a:lnRef>
        <a:fillRef idx="1">
          <a:schemeClr val="accent1"/>
        </a:fillRef>
        <a:effectRef idx="0">
          <a:schemeClr val="accent1"/>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753454</xdr:colOff>
      <xdr:row>24</xdr:row>
      <xdr:rowOff>99360</xdr:rowOff>
    </xdr:from>
    <xdr:to>
      <xdr:col>12</xdr:col>
      <xdr:colOff>789814</xdr:colOff>
      <xdr:row>24</xdr:row>
      <xdr:rowOff>148680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9220680" y="4818600"/>
          <a:ext cx="36360" cy="49320"/>
        </a:xfrm>
        <a:custGeom>
          <a:avLst/>
          <a:gdLst/>
          <a:ahLst/>
          <a:cxnLst/>
          <a:rect l="l" t="t" r="r" b="b"/>
          <a:pathLst>
            <a:path w="104" h="140">
              <a:moveTo>
                <a:pt x="0" y="34"/>
              </a:moveTo>
              <a:lnTo>
                <a:pt x="77" y="34"/>
              </a:lnTo>
              <a:lnTo>
                <a:pt x="77" y="0"/>
              </a:lnTo>
              <a:lnTo>
                <a:pt x="103" y="69"/>
              </a:lnTo>
              <a:lnTo>
                <a:pt x="77" y="139"/>
              </a:lnTo>
              <a:lnTo>
                <a:pt x="77" y="104"/>
              </a:lnTo>
              <a:lnTo>
                <a:pt x="0" y="104"/>
              </a:lnTo>
              <a:lnTo>
                <a:pt x="0" y="34"/>
              </a:lnTo>
            </a:path>
          </a:pathLst>
        </a:custGeom>
        <a:solidFill>
          <a:srgbClr val="729FCF"/>
        </a:solidFill>
        <a:ln>
          <a:solidFill>
            <a:srgbClr val="3465A4"/>
          </a:solid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57"/>
  <sheetViews>
    <sheetView showGridLines="0" topLeftCell="B22" zoomScaleNormal="100" workbookViewId="0">
      <selection activeCell="C31" sqref="C31"/>
    </sheetView>
  </sheetViews>
  <sheetFormatPr defaultColWidth="10.5" defaultRowHeight="14.25"/>
  <cols>
    <col min="1" max="1" width="3.625" customWidth="1"/>
    <col min="2" max="2" width="11.125" customWidth="1"/>
    <col min="3" max="3" width="34.875" customWidth="1"/>
    <col min="4" max="5" width="12.25" customWidth="1"/>
    <col min="6" max="6" width="12.125" customWidth="1"/>
    <col min="7" max="7" width="12.25" customWidth="1"/>
    <col min="8" max="8" width="11.125" customWidth="1"/>
    <col min="9" max="9" width="34.875" customWidth="1"/>
    <col min="10" max="10" width="12.25" customWidth="1"/>
    <col min="11" max="12" width="8.5" customWidth="1"/>
    <col min="13" max="13" width="12.25" customWidth="1"/>
    <col min="14" max="14" width="12.25" style="13" customWidth="1"/>
    <col min="15" max="15" width="8.5" customWidth="1"/>
  </cols>
  <sheetData>
    <row r="1" spans="2:15" s="17" customFormat="1">
      <c r="B1" s="18" t="s">
        <v>1</v>
      </c>
      <c r="C1" s="11" t="s">
        <v>2</v>
      </c>
      <c r="D1" s="11"/>
      <c r="E1" s="11"/>
      <c r="F1" s="11"/>
      <c r="G1" s="11"/>
      <c r="H1" s="11"/>
      <c r="I1" s="11"/>
      <c r="J1" s="11"/>
      <c r="K1" s="10" t="s">
        <v>3</v>
      </c>
      <c r="L1" s="10"/>
      <c r="M1" s="10"/>
      <c r="N1" s="9"/>
      <c r="O1" s="9"/>
    </row>
    <row r="2" spans="2:15" s="17" customFormat="1" ht="12.75">
      <c r="B2" s="18" t="s">
        <v>4</v>
      </c>
      <c r="C2" s="11" t="s">
        <v>5</v>
      </c>
      <c r="D2" s="11"/>
      <c r="E2" s="11"/>
      <c r="F2" s="11"/>
      <c r="G2" s="11"/>
      <c r="H2" s="11"/>
      <c r="I2" s="11"/>
      <c r="J2" s="11"/>
      <c r="K2" s="10" t="s">
        <v>6</v>
      </c>
      <c r="L2" s="10"/>
      <c r="M2" s="10"/>
      <c r="N2" s="8" t="s">
        <v>7</v>
      </c>
      <c r="O2" s="8"/>
    </row>
    <row r="3" spans="2:15" s="17" customFormat="1" ht="12.75">
      <c r="B3" s="18" t="s">
        <v>8</v>
      </c>
      <c r="C3" s="11" t="s">
        <v>9</v>
      </c>
      <c r="D3" s="11"/>
      <c r="E3" s="11"/>
      <c r="F3" s="11"/>
      <c r="G3" s="11"/>
      <c r="H3" s="11"/>
      <c r="I3" s="11"/>
      <c r="J3" s="11"/>
      <c r="K3" s="10" t="s">
        <v>10</v>
      </c>
      <c r="L3" s="10"/>
      <c r="M3" s="10"/>
      <c r="N3" s="7">
        <v>44134</v>
      </c>
      <c r="O3" s="7"/>
    </row>
    <row r="4" spans="2:15" s="17" customFormat="1" ht="12.75">
      <c r="B4" s="18" t="s">
        <v>11</v>
      </c>
      <c r="C4" s="11" t="s">
        <v>12</v>
      </c>
      <c r="D4" s="11"/>
      <c r="E4" s="11"/>
      <c r="F4" s="11"/>
      <c r="G4" s="11"/>
      <c r="H4" s="11"/>
      <c r="I4" s="11"/>
      <c r="J4" s="11"/>
      <c r="K4" s="10" t="s">
        <v>13</v>
      </c>
      <c r="L4" s="10"/>
      <c r="M4" s="10"/>
      <c r="N4" s="8" t="s">
        <v>14</v>
      </c>
      <c r="O4" s="8"/>
    </row>
    <row r="5" spans="2:15" s="17" customFormat="1">
      <c r="B5" s="18" t="s">
        <v>15</v>
      </c>
      <c r="C5" s="11" t="s">
        <v>16</v>
      </c>
      <c r="D5" s="11"/>
      <c r="E5" s="11"/>
      <c r="F5" s="11"/>
      <c r="G5" s="11"/>
      <c r="H5" s="11"/>
      <c r="I5" s="11"/>
      <c r="J5" s="11"/>
      <c r="K5" s="10" t="s">
        <v>10</v>
      </c>
      <c r="L5" s="10"/>
      <c r="M5" s="10"/>
      <c r="N5" s="9"/>
      <c r="O5" s="9"/>
    </row>
    <row r="6" spans="2:15" s="14" customFormat="1" ht="12.75">
      <c r="N6" s="19"/>
    </row>
    <row r="7" spans="2:15" s="14" customFormat="1" ht="25.5">
      <c r="B7" s="6" t="s">
        <v>17</v>
      </c>
      <c r="C7" s="5" t="s">
        <v>18</v>
      </c>
      <c r="D7" s="21" t="s">
        <v>19</v>
      </c>
      <c r="E7" s="5" t="s">
        <v>20</v>
      </c>
      <c r="F7" s="5"/>
      <c r="G7" s="22" t="s">
        <v>21</v>
      </c>
      <c r="H7" s="6" t="s">
        <v>17</v>
      </c>
      <c r="I7" s="5" t="s">
        <v>18</v>
      </c>
      <c r="J7" s="21" t="s">
        <v>21</v>
      </c>
      <c r="K7" s="4" t="s">
        <v>22</v>
      </c>
      <c r="L7" s="5" t="s">
        <v>23</v>
      </c>
      <c r="M7" s="5" t="s">
        <v>24</v>
      </c>
      <c r="N7" s="5"/>
      <c r="O7" s="3" t="s">
        <v>25</v>
      </c>
    </row>
    <row r="8" spans="2:15" s="14" customFormat="1" ht="12.75">
      <c r="B8" s="6"/>
      <c r="C8" s="5"/>
      <c r="D8" s="23">
        <v>44073</v>
      </c>
      <c r="E8" s="23" t="s">
        <v>26</v>
      </c>
      <c r="F8" s="23" t="s">
        <v>27</v>
      </c>
      <c r="G8" s="24">
        <v>44196</v>
      </c>
      <c r="H8" s="6"/>
      <c r="I8" s="5"/>
      <c r="J8" s="23">
        <v>43830</v>
      </c>
      <c r="K8" s="4"/>
      <c r="L8" s="5"/>
      <c r="M8" s="20" t="s">
        <v>28</v>
      </c>
      <c r="N8" s="25" t="s">
        <v>29</v>
      </c>
      <c r="O8" s="3"/>
    </row>
    <row r="9" spans="2:15" s="17" customFormat="1" ht="12.75">
      <c r="B9" s="26"/>
      <c r="C9" s="27"/>
      <c r="D9" s="28"/>
      <c r="E9" s="29"/>
      <c r="F9" s="30"/>
      <c r="G9" s="31"/>
      <c r="H9" s="32"/>
      <c r="I9" s="33"/>
      <c r="J9" s="34"/>
      <c r="K9" s="35"/>
      <c r="L9" s="36"/>
      <c r="M9" s="37"/>
      <c r="N9" s="38"/>
      <c r="O9" s="39"/>
    </row>
    <row r="10" spans="2:15" s="17" customFormat="1" ht="12.75">
      <c r="B10" s="40"/>
      <c r="C10" s="41" t="s">
        <v>30</v>
      </c>
      <c r="D10" s="42"/>
      <c r="E10" s="43"/>
      <c r="F10" s="44"/>
      <c r="G10" s="45"/>
      <c r="H10" s="46"/>
      <c r="I10" s="41" t="s">
        <v>30</v>
      </c>
      <c r="J10" s="42"/>
      <c r="K10" s="47"/>
      <c r="L10" s="48"/>
      <c r="M10" s="37"/>
      <c r="N10" s="38"/>
      <c r="O10" s="49"/>
    </row>
    <row r="11" spans="2:15" s="17" customFormat="1" ht="12.75">
      <c r="B11" s="50" t="s">
        <v>31</v>
      </c>
      <c r="C11" s="51" t="s">
        <v>32</v>
      </c>
      <c r="D11" s="42">
        <v>7295</v>
      </c>
      <c r="E11" s="43">
        <v>0</v>
      </c>
      <c r="F11" s="44">
        <v>0</v>
      </c>
      <c r="G11" s="45">
        <f t="shared" ref="G11:G26" si="0">D11+E11-F11</f>
        <v>7295</v>
      </c>
      <c r="H11" s="46" t="s">
        <v>31</v>
      </c>
      <c r="I11" s="52" t="s">
        <v>32</v>
      </c>
      <c r="J11" s="42">
        <v>1167</v>
      </c>
      <c r="K11" s="47"/>
      <c r="L11" s="48"/>
      <c r="M11" s="37">
        <f t="shared" ref="M11:M26" si="1">G11-J11</f>
        <v>6128</v>
      </c>
      <c r="N11" s="38">
        <f>M11/$M$27</f>
        <v>-4.3802716225875624</v>
      </c>
      <c r="O11" s="49"/>
    </row>
    <row r="12" spans="2:15" s="17" customFormat="1" ht="12.75">
      <c r="B12" s="50" t="s">
        <v>33</v>
      </c>
      <c r="C12" s="51" t="s">
        <v>34</v>
      </c>
      <c r="D12" s="42">
        <v>2000</v>
      </c>
      <c r="E12" s="43">
        <v>0</v>
      </c>
      <c r="F12" s="44">
        <v>0</v>
      </c>
      <c r="G12" s="45">
        <f t="shared" si="0"/>
        <v>2000</v>
      </c>
      <c r="H12" s="53" t="s">
        <v>33</v>
      </c>
      <c r="I12" s="51" t="s">
        <v>34</v>
      </c>
      <c r="J12" s="54">
        <v>5183</v>
      </c>
      <c r="K12" s="47"/>
      <c r="L12" s="48"/>
      <c r="M12" s="37">
        <f t="shared" si="1"/>
        <v>-3183</v>
      </c>
      <c r="N12" s="38">
        <f>M12/$M$27</f>
        <v>2.2751965689778415</v>
      </c>
      <c r="O12" s="49"/>
    </row>
    <row r="13" spans="2:15" s="17" customFormat="1" ht="12.75">
      <c r="B13" s="50" t="s">
        <v>35</v>
      </c>
      <c r="C13" s="51" t="s">
        <v>36</v>
      </c>
      <c r="D13" s="42">
        <v>405</v>
      </c>
      <c r="E13" s="43">
        <v>0</v>
      </c>
      <c r="F13" s="44">
        <v>0</v>
      </c>
      <c r="G13" s="45">
        <f t="shared" si="0"/>
        <v>405</v>
      </c>
      <c r="H13" s="55" t="s">
        <v>35</v>
      </c>
      <c r="I13" s="56" t="s">
        <v>36</v>
      </c>
      <c r="J13" s="54">
        <v>3431</v>
      </c>
      <c r="K13" s="47"/>
      <c r="L13" s="48"/>
      <c r="M13" s="37">
        <f t="shared" si="1"/>
        <v>-3026</v>
      </c>
      <c r="N13" s="38">
        <f>M13/$M$27</f>
        <v>2.1629735525375269</v>
      </c>
      <c r="O13" s="49"/>
    </row>
    <row r="14" spans="2:15" s="17" customFormat="1" ht="12.75">
      <c r="B14" s="50" t="s">
        <v>41</v>
      </c>
      <c r="C14" s="58" t="s">
        <v>42</v>
      </c>
      <c r="D14" s="42">
        <v>369</v>
      </c>
      <c r="E14" s="43">
        <v>0</v>
      </c>
      <c r="F14" s="44">
        <v>0</v>
      </c>
      <c r="G14" s="45">
        <f t="shared" si="0"/>
        <v>369</v>
      </c>
      <c r="H14" s="59" t="s">
        <v>41</v>
      </c>
      <c r="I14" s="58" t="s">
        <v>42</v>
      </c>
      <c r="J14" s="61">
        <v>636</v>
      </c>
      <c r="K14" s="60"/>
      <c r="L14" s="48"/>
      <c r="M14" s="37">
        <f t="shared" si="1"/>
        <v>-267</v>
      </c>
      <c r="N14" s="38">
        <f>M14/$M$27</f>
        <v>0.19085060757684061</v>
      </c>
      <c r="O14" s="49"/>
    </row>
    <row r="15" spans="2:15" s="17" customFormat="1" ht="12.75">
      <c r="B15" s="50"/>
      <c r="C15" s="58"/>
      <c r="D15" s="42"/>
      <c r="E15" s="43"/>
      <c r="F15" s="44"/>
      <c r="G15" s="45"/>
      <c r="H15" s="59"/>
      <c r="I15" s="58"/>
      <c r="J15" s="61"/>
      <c r="K15" s="60"/>
      <c r="L15" s="48"/>
      <c r="M15" s="37"/>
      <c r="N15" s="38"/>
      <c r="O15" s="49"/>
    </row>
    <row r="16" spans="2:15" s="17" customFormat="1" ht="12.75">
      <c r="B16" s="50"/>
      <c r="C16" s="197" t="s">
        <v>304</v>
      </c>
      <c r="D16" s="42"/>
      <c r="E16" s="43"/>
      <c r="F16" s="44"/>
      <c r="G16" s="45"/>
      <c r="H16" s="59"/>
      <c r="I16" s="197" t="s">
        <v>304</v>
      </c>
      <c r="J16" s="61"/>
      <c r="K16" s="60"/>
      <c r="L16" s="48"/>
      <c r="M16" s="37"/>
      <c r="N16" s="38"/>
      <c r="O16" s="49"/>
    </row>
    <row r="17" spans="2:15" s="57" customFormat="1" ht="12.75">
      <c r="B17" s="50" t="s">
        <v>37</v>
      </c>
      <c r="C17" s="51" t="s">
        <v>38</v>
      </c>
      <c r="D17" s="42">
        <v>1085</v>
      </c>
      <c r="E17" s="43">
        <v>0</v>
      </c>
      <c r="F17" s="44">
        <v>0</v>
      </c>
      <c r="G17" s="45">
        <f>D17+E17-F17</f>
        <v>1085</v>
      </c>
      <c r="H17" s="51" t="s">
        <v>37</v>
      </c>
      <c r="I17" s="51" t="s">
        <v>38</v>
      </c>
      <c r="J17" s="42">
        <v>1561</v>
      </c>
      <c r="K17" s="47"/>
      <c r="L17" s="48"/>
      <c r="M17" s="37">
        <f>G17-J17</f>
        <v>-476</v>
      </c>
      <c r="N17" s="38">
        <f>M17/$M$27</f>
        <v>0.34024303073624018</v>
      </c>
      <c r="O17" s="49"/>
    </row>
    <row r="18" spans="2:15" s="17" customFormat="1" ht="12.75">
      <c r="B18" s="50" t="s">
        <v>39</v>
      </c>
      <c r="C18" s="58" t="s">
        <v>40</v>
      </c>
      <c r="D18" s="42">
        <v>97</v>
      </c>
      <c r="E18" s="43">
        <v>0</v>
      </c>
      <c r="F18" s="44">
        <v>0</v>
      </c>
      <c r="G18" s="45">
        <f>D18+E18-F18</f>
        <v>97</v>
      </c>
      <c r="H18" s="59" t="s">
        <v>39</v>
      </c>
      <c r="I18" s="58" t="s">
        <v>40</v>
      </c>
      <c r="J18" s="54">
        <v>140</v>
      </c>
      <c r="K18" s="60"/>
      <c r="L18" s="48"/>
      <c r="M18" s="37">
        <f>G18-J18</f>
        <v>-43</v>
      </c>
      <c r="N18" s="38">
        <f>M18/$M$27</f>
        <v>3.0736240171551108E-2</v>
      </c>
      <c r="O18" s="49"/>
    </row>
    <row r="19" spans="2:15" s="17" customFormat="1" ht="12.75">
      <c r="B19" s="62" t="s">
        <v>43</v>
      </c>
      <c r="C19" s="63" t="s">
        <v>44</v>
      </c>
      <c r="D19" s="64">
        <v>919</v>
      </c>
      <c r="E19" s="43">
        <v>0</v>
      </c>
      <c r="F19" s="44">
        <v>0</v>
      </c>
      <c r="G19" s="45">
        <f t="shared" si="0"/>
        <v>919</v>
      </c>
      <c r="H19" s="59" t="s">
        <v>43</v>
      </c>
      <c r="I19" s="63" t="s">
        <v>44</v>
      </c>
      <c r="J19" s="65">
        <v>1323</v>
      </c>
      <c r="K19" s="47"/>
      <c r="L19" s="48"/>
      <c r="M19" s="37">
        <f t="shared" si="1"/>
        <v>-404</v>
      </c>
      <c r="N19" s="38">
        <f>M19/$M$27</f>
        <v>0.28877769835596856</v>
      </c>
      <c r="O19" s="49"/>
    </row>
    <row r="20" spans="2:15" s="17" customFormat="1" ht="12.75">
      <c r="B20" s="62" t="s">
        <v>45</v>
      </c>
      <c r="C20" s="63" t="s">
        <v>46</v>
      </c>
      <c r="D20" s="66">
        <v>526</v>
      </c>
      <c r="E20" s="43">
        <v>0</v>
      </c>
      <c r="F20" s="44">
        <v>0</v>
      </c>
      <c r="G20" s="45">
        <f t="shared" si="0"/>
        <v>526</v>
      </c>
      <c r="H20" s="59" t="s">
        <v>45</v>
      </c>
      <c r="I20" s="67" t="s">
        <v>46</v>
      </c>
      <c r="J20" s="65">
        <v>1025</v>
      </c>
      <c r="K20" s="47"/>
      <c r="L20" s="48"/>
      <c r="M20" s="37">
        <f t="shared" si="1"/>
        <v>-499</v>
      </c>
      <c r="N20" s="38">
        <f>M20/$M$27</f>
        <v>0.35668334524660472</v>
      </c>
      <c r="O20" s="49"/>
    </row>
    <row r="21" spans="2:15" s="17" customFormat="1">
      <c r="B21" s="62" t="s">
        <v>47</v>
      </c>
      <c r="C21" s="63" t="s">
        <v>48</v>
      </c>
      <c r="D21" s="66">
        <v>1287</v>
      </c>
      <c r="E21" s="43">
        <v>0</v>
      </c>
      <c r="F21" s="44">
        <v>0</v>
      </c>
      <c r="G21" s="45">
        <f t="shared" si="0"/>
        <v>1287</v>
      </c>
      <c r="H21" s="68" t="s">
        <v>47</v>
      </c>
      <c r="I21" s="69" t="s">
        <v>48</v>
      </c>
      <c r="J21" s="66">
        <v>903</v>
      </c>
      <c r="K21" s="47"/>
      <c r="L21" s="48"/>
      <c r="M21" s="37">
        <f t="shared" si="1"/>
        <v>384</v>
      </c>
      <c r="N21" s="38">
        <f>M21/$M$27</f>
        <v>-0.27448177269478197</v>
      </c>
      <c r="O21" s="49"/>
    </row>
    <row r="22" spans="2:15" s="17" customFormat="1" ht="12.75">
      <c r="B22" s="62" t="s">
        <v>49</v>
      </c>
      <c r="C22" s="62" t="s">
        <v>50</v>
      </c>
      <c r="D22" s="66">
        <v>15</v>
      </c>
      <c r="E22" s="43">
        <v>0</v>
      </c>
      <c r="F22" s="44">
        <v>0</v>
      </c>
      <c r="G22" s="45">
        <f t="shared" si="0"/>
        <v>15</v>
      </c>
      <c r="H22" s="68" t="s">
        <v>49</v>
      </c>
      <c r="I22" s="69" t="s">
        <v>50</v>
      </c>
      <c r="J22" s="42">
        <v>28</v>
      </c>
      <c r="K22" s="70"/>
      <c r="L22" s="48"/>
      <c r="M22" s="37">
        <f t="shared" si="1"/>
        <v>-13</v>
      </c>
      <c r="N22" s="38">
        <f>M22/$M$27</f>
        <v>9.2923516797712644E-3</v>
      </c>
      <c r="O22" s="49"/>
    </row>
    <row r="23" spans="2:15" s="57" customFormat="1">
      <c r="B23" s="51"/>
      <c r="C23" s="71"/>
      <c r="D23" s="43">
        <v>0</v>
      </c>
      <c r="E23" s="43">
        <v>0</v>
      </c>
      <c r="F23" s="44">
        <v>0</v>
      </c>
      <c r="G23" s="45">
        <f t="shared" si="0"/>
        <v>0</v>
      </c>
      <c r="H23" s="68"/>
      <c r="I23" s="68"/>
      <c r="J23" s="42">
        <v>0</v>
      </c>
      <c r="K23" s="47"/>
      <c r="L23" s="48"/>
      <c r="M23" s="37">
        <f t="shared" si="1"/>
        <v>0</v>
      </c>
      <c r="N23" s="38">
        <f>M23/$M$27</f>
        <v>0</v>
      </c>
      <c r="O23" s="49"/>
    </row>
    <row r="24" spans="2:15" s="57" customFormat="1" ht="12.75">
      <c r="B24" s="51"/>
      <c r="C24" s="41" t="s">
        <v>51</v>
      </c>
      <c r="D24" s="66">
        <v>0</v>
      </c>
      <c r="E24" s="43">
        <v>0</v>
      </c>
      <c r="F24" s="44">
        <v>0</v>
      </c>
      <c r="G24" s="45">
        <f t="shared" si="0"/>
        <v>0</v>
      </c>
      <c r="H24" s="68"/>
      <c r="I24" s="41" t="s">
        <v>51</v>
      </c>
      <c r="J24" s="42">
        <v>0</v>
      </c>
      <c r="K24" s="47"/>
      <c r="L24" s="48"/>
      <c r="M24" s="37">
        <f t="shared" si="1"/>
        <v>0</v>
      </c>
      <c r="N24" s="38">
        <f>M24/$M$27</f>
        <v>0</v>
      </c>
      <c r="O24" s="49"/>
    </row>
    <row r="25" spans="2:15" s="57" customFormat="1" ht="12.75">
      <c r="B25" s="51"/>
      <c r="C25" s="51" t="s">
        <v>52</v>
      </c>
      <c r="D25" s="43">
        <v>0</v>
      </c>
      <c r="E25" s="43">
        <v>0</v>
      </c>
      <c r="F25" s="44">
        <v>0</v>
      </c>
      <c r="G25" s="45">
        <f t="shared" si="0"/>
        <v>0</v>
      </c>
      <c r="H25" s="68"/>
      <c r="I25" s="68" t="s">
        <v>52</v>
      </c>
      <c r="J25" s="42">
        <v>0</v>
      </c>
      <c r="K25" s="47"/>
      <c r="L25" s="48"/>
      <c r="M25" s="37">
        <f t="shared" si="1"/>
        <v>0</v>
      </c>
      <c r="N25" s="38">
        <f>M25/$M$27</f>
        <v>0</v>
      </c>
      <c r="O25" s="49"/>
    </row>
    <row r="26" spans="2:15" s="17" customFormat="1" ht="12.75">
      <c r="B26" s="72"/>
      <c r="C26" s="73"/>
      <c r="D26" s="45">
        <v>0</v>
      </c>
      <c r="E26" s="43">
        <v>0</v>
      </c>
      <c r="F26" s="44">
        <v>0</v>
      </c>
      <c r="G26" s="74">
        <f t="shared" si="0"/>
        <v>0</v>
      </c>
      <c r="H26" s="75"/>
      <c r="I26" s="76"/>
      <c r="J26" s="45">
        <v>0</v>
      </c>
      <c r="K26" s="77"/>
      <c r="L26" s="78"/>
      <c r="M26" s="37">
        <f t="shared" si="1"/>
        <v>0</v>
      </c>
      <c r="N26" s="38">
        <f>M26/$M$27</f>
        <v>0</v>
      </c>
      <c r="O26" s="39"/>
    </row>
    <row r="27" spans="2:15" s="79" customFormat="1" ht="18.75" customHeight="1">
      <c r="B27" s="80"/>
      <c r="C27" s="81" t="s">
        <v>53</v>
      </c>
      <c r="D27" s="82">
        <f>SUM(D9:D25)</f>
        <v>13998</v>
      </c>
      <c r="E27" s="82">
        <f>SUM(E9:E25)</f>
        <v>0</v>
      </c>
      <c r="F27" s="82">
        <f>SUM(F9:F25)</f>
        <v>0</v>
      </c>
      <c r="G27" s="83">
        <f>SUM(G9:G25)</f>
        <v>13998</v>
      </c>
      <c r="H27" s="80"/>
      <c r="I27" s="80"/>
      <c r="J27" s="82">
        <f>SUM(J9:J25)</f>
        <v>15397</v>
      </c>
      <c r="K27" s="82"/>
      <c r="L27" s="82"/>
      <c r="M27" s="84">
        <f>SUM(M9:M25)</f>
        <v>-1399</v>
      </c>
      <c r="N27" s="85"/>
      <c r="O27" s="86"/>
    </row>
    <row r="29" spans="2:15">
      <c r="C29" s="205"/>
      <c r="D29" s="87" t="s">
        <v>54</v>
      </c>
      <c r="E29" s="88" t="s">
        <v>54</v>
      </c>
    </row>
    <row r="30" spans="2:15">
      <c r="C30" s="206" t="s">
        <v>55</v>
      </c>
      <c r="D30" s="90">
        <v>44073</v>
      </c>
      <c r="E30" s="90">
        <v>43830</v>
      </c>
    </row>
    <row r="31" spans="2:15">
      <c r="C31" s="89"/>
      <c r="D31" s="90"/>
      <c r="E31" s="91"/>
    </row>
    <row r="32" spans="2:15">
      <c r="C32" s="198" t="s">
        <v>32</v>
      </c>
      <c r="D32" s="92">
        <f>D11</f>
        <v>7295</v>
      </c>
      <c r="E32" s="93">
        <f>J11</f>
        <v>1167</v>
      </c>
    </row>
    <row r="33" spans="3:5">
      <c r="C33" s="198" t="s">
        <v>34</v>
      </c>
      <c r="D33" s="92">
        <f>D12</f>
        <v>2000</v>
      </c>
      <c r="E33" s="93">
        <f>J12</f>
        <v>5183</v>
      </c>
    </row>
    <row r="34" spans="3:5">
      <c r="C34" s="198" t="s">
        <v>36</v>
      </c>
      <c r="D34" s="92">
        <f>D13</f>
        <v>405</v>
      </c>
      <c r="E34" s="93">
        <f>J13</f>
        <v>3431</v>
      </c>
    </row>
    <row r="35" spans="3:5">
      <c r="C35" s="198" t="s">
        <v>56</v>
      </c>
      <c r="D35" s="94"/>
      <c r="E35" s="93">
        <v>1408</v>
      </c>
    </row>
    <row r="36" spans="3:5">
      <c r="C36" s="198" t="s">
        <v>42</v>
      </c>
      <c r="D36" s="92">
        <f>D14</f>
        <v>369</v>
      </c>
      <c r="E36" s="93">
        <f>J14</f>
        <v>636</v>
      </c>
    </row>
    <row r="37" spans="3:5">
      <c r="C37" s="95"/>
      <c r="D37" s="96"/>
      <c r="E37" s="97"/>
    </row>
    <row r="38" spans="3:5">
      <c r="C38" s="98" t="s">
        <v>305</v>
      </c>
      <c r="D38" s="99">
        <f>+SUM(D32:D36)</f>
        <v>10069</v>
      </c>
      <c r="E38" s="100">
        <f>+SUM(E32:E36)</f>
        <v>11825</v>
      </c>
    </row>
    <row r="39" spans="3:5">
      <c r="C39" s="203"/>
      <c r="D39" s="199"/>
      <c r="E39" s="200"/>
    </row>
    <row r="40" spans="3:5">
      <c r="C40" s="153" t="s">
        <v>57</v>
      </c>
      <c r="D40" s="92">
        <f>D17+D18+D19+D20+D21+D22</f>
        <v>3929</v>
      </c>
      <c r="E40" s="93">
        <f>SUM(J17:J18)+SUM(J19:J25)</f>
        <v>4980</v>
      </c>
    </row>
    <row r="41" spans="3:5">
      <c r="C41" s="204"/>
      <c r="D41" s="201"/>
      <c r="E41" s="93"/>
    </row>
    <row r="42" spans="3:5">
      <c r="C42" s="98" t="s">
        <v>306</v>
      </c>
      <c r="D42" s="99">
        <f>D38+D40</f>
        <v>13998</v>
      </c>
      <c r="E42" s="202">
        <f>E38+E40</f>
        <v>16805</v>
      </c>
    </row>
    <row r="44" spans="3:5">
      <c r="C44" s="101" t="s">
        <v>58</v>
      </c>
      <c r="D44" s="102"/>
      <c r="E44" s="103"/>
    </row>
    <row r="45" spans="3:5">
      <c r="C45" s="98" t="s">
        <v>59</v>
      </c>
      <c r="D45" s="104">
        <f>D42-D44</f>
        <v>13998</v>
      </c>
      <c r="E45" s="104">
        <f>E42-E44</f>
        <v>16805</v>
      </c>
    </row>
    <row r="49" spans="2:15">
      <c r="B49" s="105" t="s">
        <v>60</v>
      </c>
      <c r="C49" s="106"/>
      <c r="D49" s="106"/>
      <c r="E49" s="106"/>
      <c r="F49" s="106"/>
      <c r="G49" s="106"/>
      <c r="H49" s="106"/>
      <c r="I49" s="107"/>
      <c r="J49" s="108"/>
      <c r="K49" s="108"/>
      <c r="L49" s="108"/>
      <c r="M49" s="108"/>
      <c r="N49" s="109"/>
      <c r="O49" s="108"/>
    </row>
    <row r="50" spans="2:15">
      <c r="B50" s="110" t="s">
        <v>61</v>
      </c>
      <c r="I50" s="111"/>
    </row>
    <row r="51" spans="2:15">
      <c r="B51" s="110"/>
      <c r="I51" s="111"/>
    </row>
    <row r="52" spans="2:15">
      <c r="B52" s="112" t="s">
        <v>62</v>
      </c>
      <c r="I52" s="111"/>
    </row>
    <row r="53" spans="2:15">
      <c r="B53" s="110" t="s">
        <v>63</v>
      </c>
      <c r="I53" s="111"/>
    </row>
    <row r="54" spans="2:15">
      <c r="B54" s="110" t="s">
        <v>64</v>
      </c>
      <c r="I54" s="111"/>
    </row>
    <row r="55" spans="2:15">
      <c r="B55" s="110"/>
      <c r="I55" s="111"/>
    </row>
    <row r="56" spans="2:15">
      <c r="B56" s="110"/>
      <c r="I56" s="111"/>
    </row>
    <row r="57" spans="2:15">
      <c r="B57" s="112" t="s">
        <v>65</v>
      </c>
      <c r="I57" s="111"/>
    </row>
  </sheetData>
  <mergeCells count="24">
    <mergeCell ref="C5:J5"/>
    <mergeCell ref="K5:M5"/>
    <mergeCell ref="N5:O5"/>
    <mergeCell ref="B7:B8"/>
    <mergeCell ref="C7:C8"/>
    <mergeCell ref="E7:F7"/>
    <mergeCell ref="H7:H8"/>
    <mergeCell ref="I7:I8"/>
    <mergeCell ref="K7:K8"/>
    <mergeCell ref="L7:L8"/>
    <mergeCell ref="M7:N7"/>
    <mergeCell ref="O7:O8"/>
    <mergeCell ref="C3:J3"/>
    <mergeCell ref="K3:M3"/>
    <mergeCell ref="N3:O3"/>
    <mergeCell ref="C4:J4"/>
    <mergeCell ref="K4:M4"/>
    <mergeCell ref="N4:O4"/>
    <mergeCell ref="C1:J1"/>
    <mergeCell ref="K1:M1"/>
    <mergeCell ref="N1:O1"/>
    <mergeCell ref="C2:J2"/>
    <mergeCell ref="K2:M2"/>
    <mergeCell ref="N2:O2"/>
  </mergeCells>
  <pageMargins left="0" right="0" top="0.39374999999999999" bottom="0.39374999999999999" header="0" footer="0"/>
  <pageSetup paperSize="9" firstPageNumber="0" orientation="portrait" horizontalDpi="300" verticalDpi="300" r:id="rId1"/>
  <headerFooter>
    <oddHeader>&amp;C&amp;A</oddHeader>
    <oddFooter>&amp;CPágina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7"/>
  <sheetViews>
    <sheetView zoomScale="80" zoomScaleNormal="80" workbookViewId="0">
      <selection activeCell="B10" sqref="B10"/>
    </sheetView>
  </sheetViews>
  <sheetFormatPr defaultColWidth="10.5" defaultRowHeight="14.25"/>
  <cols>
    <col min="1" max="1" width="24.5" customWidth="1"/>
    <col min="2" max="2" width="13.875" customWidth="1"/>
    <col min="3" max="3" width="15.75" bestFit="1" customWidth="1"/>
    <col min="4" max="4" width="15.875" bestFit="1" customWidth="1"/>
    <col min="5" max="5" width="16.375" customWidth="1"/>
    <col min="6" max="6" width="12.75" bestFit="1" customWidth="1"/>
    <col min="7" max="7" width="17.375" bestFit="1" customWidth="1"/>
    <col min="8" max="13" width="24.5" customWidth="1"/>
  </cols>
  <sheetData>
    <row r="1" spans="1:14" s="17" customFormat="1">
      <c r="A1" s="18" t="s">
        <v>1</v>
      </c>
      <c r="B1" s="11" t="s">
        <v>2</v>
      </c>
      <c r="C1" s="11"/>
      <c r="D1" s="11"/>
      <c r="E1" s="11"/>
      <c r="F1" s="11"/>
      <c r="G1" s="11"/>
      <c r="H1" s="11"/>
      <c r="I1" s="11"/>
      <c r="J1" s="10" t="s">
        <v>3</v>
      </c>
      <c r="K1" s="10"/>
      <c r="L1" s="10"/>
      <c r="M1" s="9"/>
      <c r="N1" s="9"/>
    </row>
    <row r="2" spans="1:14" s="17" customFormat="1" ht="12.75">
      <c r="A2" s="18" t="s">
        <v>4</v>
      </c>
      <c r="B2" s="11" t="s">
        <v>5</v>
      </c>
      <c r="C2" s="11"/>
      <c r="D2" s="11"/>
      <c r="E2" s="11"/>
      <c r="F2" s="11"/>
      <c r="G2" s="11"/>
      <c r="H2" s="11"/>
      <c r="I2" s="11"/>
      <c r="J2" s="10" t="s">
        <v>6</v>
      </c>
      <c r="K2" s="10"/>
      <c r="L2" s="10"/>
      <c r="M2" s="8" t="s">
        <v>7</v>
      </c>
      <c r="N2" s="8"/>
    </row>
    <row r="3" spans="1:14" s="17" customFormat="1" ht="12.75">
      <c r="A3" s="18" t="s">
        <v>8</v>
      </c>
      <c r="B3" s="11" t="s">
        <v>9</v>
      </c>
      <c r="C3" s="11"/>
      <c r="D3" s="11"/>
      <c r="E3" s="11"/>
      <c r="F3" s="11"/>
      <c r="G3" s="11"/>
      <c r="H3" s="11"/>
      <c r="I3" s="11"/>
      <c r="J3" s="10" t="s">
        <v>10</v>
      </c>
      <c r="K3" s="10"/>
      <c r="L3" s="10"/>
      <c r="M3" s="7">
        <v>44134</v>
      </c>
      <c r="N3" s="7"/>
    </row>
    <row r="4" spans="1:14" s="17" customFormat="1" ht="12.75">
      <c r="A4" s="18" t="s">
        <v>11</v>
      </c>
      <c r="B4" s="11" t="s">
        <v>12</v>
      </c>
      <c r="C4" s="11"/>
      <c r="D4" s="11"/>
      <c r="E4" s="11"/>
      <c r="F4" s="11"/>
      <c r="G4" s="11"/>
      <c r="H4" s="11"/>
      <c r="I4" s="11"/>
      <c r="J4" s="10" t="s">
        <v>13</v>
      </c>
      <c r="K4" s="10"/>
      <c r="L4" s="10"/>
      <c r="M4" s="8" t="s">
        <v>14</v>
      </c>
      <c r="N4" s="8"/>
    </row>
    <row r="5" spans="1:14" s="17" customFormat="1">
      <c r="A5" s="18" t="s">
        <v>15</v>
      </c>
      <c r="B5" s="11" t="s">
        <v>16</v>
      </c>
      <c r="C5" s="11"/>
      <c r="D5" s="11"/>
      <c r="E5" s="11"/>
      <c r="F5" s="11"/>
      <c r="G5" s="11"/>
      <c r="H5" s="11"/>
      <c r="I5" s="11"/>
      <c r="J5" s="10" t="s">
        <v>10</v>
      </c>
      <c r="K5" s="10"/>
      <c r="L5" s="10"/>
      <c r="M5" s="9"/>
      <c r="N5" s="9"/>
    </row>
    <row r="6" spans="1:14" ht="15" thickBot="1"/>
    <row r="7" spans="1:14" s="113" customFormat="1" ht="15.75" thickBot="1">
      <c r="B7" s="207" t="s">
        <v>66</v>
      </c>
      <c r="C7" s="207"/>
      <c r="D7" s="207"/>
      <c r="E7" s="207"/>
      <c r="F7" s="207"/>
      <c r="G7" s="207"/>
      <c r="H7" s="114"/>
      <c r="I7" s="2" t="s">
        <v>67</v>
      </c>
      <c r="J7" s="2"/>
      <c r="K7" s="2"/>
      <c r="L7" s="2"/>
    </row>
    <row r="8" spans="1:14" s="113" customFormat="1" ht="13.9" customHeight="1" thickBot="1">
      <c r="A8" s="1" t="s">
        <v>68</v>
      </c>
      <c r="B8" s="208" t="s">
        <v>35</v>
      </c>
      <c r="C8" s="209" t="s">
        <v>31</v>
      </c>
      <c r="D8" s="209" t="s">
        <v>33</v>
      </c>
      <c r="E8" s="209"/>
      <c r="F8" s="209" t="s">
        <v>41</v>
      </c>
      <c r="G8" s="210" t="s">
        <v>69</v>
      </c>
      <c r="H8" s="115"/>
      <c r="I8" s="116"/>
      <c r="J8" s="116" t="s">
        <v>70</v>
      </c>
      <c r="K8" s="116"/>
      <c r="L8" s="193" t="s">
        <v>71</v>
      </c>
    </row>
    <row r="9" spans="1:14" s="113" customFormat="1" ht="24">
      <c r="A9" s="1"/>
      <c r="B9" s="211" t="s">
        <v>72</v>
      </c>
      <c r="C9" s="212" t="s">
        <v>73</v>
      </c>
      <c r="D9" s="212" t="s">
        <v>74</v>
      </c>
      <c r="E9" s="212" t="s">
        <v>75</v>
      </c>
      <c r="F9" s="212" t="s">
        <v>76</v>
      </c>
      <c r="G9" s="210"/>
      <c r="H9" s="115"/>
      <c r="I9" s="116" t="s">
        <v>77</v>
      </c>
      <c r="J9" s="117" t="s">
        <v>78</v>
      </c>
      <c r="K9" s="117" t="s">
        <v>79</v>
      </c>
      <c r="L9" s="193"/>
    </row>
    <row r="10" spans="1:14" s="113" customFormat="1" ht="15">
      <c r="A10" s="118" t="s">
        <v>80</v>
      </c>
      <c r="B10" s="213">
        <v>3431</v>
      </c>
      <c r="C10" s="214">
        <f>Cedula_Resumen!J11</f>
        <v>1167</v>
      </c>
      <c r="D10" s="214">
        <f>Cedula_Resumen!J12</f>
        <v>5183</v>
      </c>
      <c r="E10" s="214">
        <v>0</v>
      </c>
      <c r="F10" s="214">
        <f>Cedula_Resumen!J14</f>
        <v>636</v>
      </c>
      <c r="G10" s="215">
        <f>SUM(B10:F10)</f>
        <v>10417</v>
      </c>
      <c r="H10" s="120"/>
      <c r="I10" s="119">
        <f>Cedula_Resumen!J269</f>
        <v>0</v>
      </c>
      <c r="J10" s="119">
        <f>Cedula_Resumen!J17+Cedula_Resumen!J19</f>
        <v>2884</v>
      </c>
      <c r="K10" s="121">
        <f>Cedula_Resumen!J18+Cedula_Resumen!J20+Cedula_Resumen!J21+Cedula_Resumen!J22</f>
        <v>2096</v>
      </c>
      <c r="L10" s="119">
        <f>+G10+I10+J10</f>
        <v>13301</v>
      </c>
    </row>
    <row r="11" spans="1:14" s="113" customFormat="1" ht="15">
      <c r="A11" s="122" t="s">
        <v>81</v>
      </c>
      <c r="B11" s="216">
        <v>4671</v>
      </c>
      <c r="C11" s="217">
        <v>7825</v>
      </c>
      <c r="D11" s="217">
        <v>3540</v>
      </c>
      <c r="E11" s="217">
        <v>0</v>
      </c>
      <c r="F11" s="217">
        <v>7712</v>
      </c>
      <c r="G11" s="218">
        <f>SUM(B11:F11)</f>
        <v>23748</v>
      </c>
      <c r="H11" s="120"/>
      <c r="I11" s="123">
        <v>66899</v>
      </c>
      <c r="J11" s="123">
        <v>11414</v>
      </c>
      <c r="K11" s="124"/>
      <c r="L11" s="125">
        <f>+G11+I11+J11</f>
        <v>102061</v>
      </c>
    </row>
    <row r="12" spans="1:14" s="113" customFormat="1" ht="15">
      <c r="A12" s="122" t="s">
        <v>82</v>
      </c>
      <c r="B12" s="219">
        <v>-7697</v>
      </c>
      <c r="C12" s="220">
        <v>-1697</v>
      </c>
      <c r="D12" s="220">
        <v>-6723</v>
      </c>
      <c r="E12" s="220">
        <v>0</v>
      </c>
      <c r="F12" s="220">
        <v>-7979</v>
      </c>
      <c r="G12" s="218">
        <f>SUM(B12:F12)</f>
        <v>-24096</v>
      </c>
      <c r="H12" s="120"/>
      <c r="I12" s="126">
        <v>0</v>
      </c>
      <c r="J12" s="126">
        <v>-12294</v>
      </c>
      <c r="K12" s="127"/>
      <c r="L12" s="123">
        <f>+G12+I12+J12</f>
        <v>-36390</v>
      </c>
    </row>
    <row r="13" spans="1:14" s="113" customFormat="1" ht="30">
      <c r="A13" s="226" t="s">
        <v>307</v>
      </c>
      <c r="B13" s="219">
        <v>0</v>
      </c>
      <c r="C13" s="220">
        <v>0</v>
      </c>
      <c r="D13" s="220">
        <v>0</v>
      </c>
      <c r="E13" s="220">
        <v>0</v>
      </c>
      <c r="F13" s="221">
        <v>0</v>
      </c>
      <c r="G13" s="222">
        <f>SUM(B13:F13)</f>
        <v>0</v>
      </c>
      <c r="H13" s="120"/>
      <c r="I13" s="126"/>
      <c r="J13" s="126"/>
      <c r="K13" s="127"/>
      <c r="L13" s="128">
        <f>+G13+I13+J13</f>
        <v>0</v>
      </c>
    </row>
    <row r="14" spans="1:14" s="113" customFormat="1" ht="15.75" thickBot="1">
      <c r="A14" s="129" t="s">
        <v>83</v>
      </c>
      <c r="B14" s="223">
        <f t="shared" ref="B14:G14" si="0">SUM(B10:B13)</f>
        <v>405</v>
      </c>
      <c r="C14" s="224">
        <f t="shared" si="0"/>
        <v>7295</v>
      </c>
      <c r="D14" s="224">
        <f t="shared" si="0"/>
        <v>2000</v>
      </c>
      <c r="E14" s="224">
        <f t="shared" si="0"/>
        <v>0</v>
      </c>
      <c r="F14" s="224">
        <f t="shared" si="0"/>
        <v>369</v>
      </c>
      <c r="G14" s="225">
        <f t="shared" si="0"/>
        <v>10069</v>
      </c>
      <c r="H14" s="120"/>
      <c r="I14" s="130">
        <f>SUM(I10:I13)</f>
        <v>66899</v>
      </c>
      <c r="J14" s="130">
        <f>SUM(J10:J13)</f>
        <v>2004</v>
      </c>
      <c r="K14" s="130">
        <f>SUM(K10:K13)</f>
        <v>2096</v>
      </c>
      <c r="L14" s="130">
        <f>SUM(L10:L13)</f>
        <v>78972</v>
      </c>
    </row>
    <row r="15" spans="1:14" s="113" customFormat="1" ht="15">
      <c r="A15" s="131"/>
      <c r="B15" s="132"/>
      <c r="C15" s="132"/>
      <c r="D15" s="132"/>
      <c r="E15" s="132"/>
      <c r="G15" s="120"/>
      <c r="H15" s="132"/>
      <c r="I15" s="133"/>
      <c r="J15" s="133"/>
      <c r="K15" s="133"/>
      <c r="L15" s="134"/>
    </row>
    <row r="16" spans="1:14" s="113" customFormat="1">
      <c r="A16" s="113" t="s">
        <v>84</v>
      </c>
    </row>
    <row r="17" spans="1:11" s="113" customFormat="1">
      <c r="A17" s="135" t="s">
        <v>85</v>
      </c>
      <c r="B17" s="136"/>
      <c r="C17" s="136"/>
      <c r="D17" s="136"/>
      <c r="E17" s="136"/>
      <c r="F17" s="136"/>
      <c r="G17" s="137"/>
      <c r="H17" s="138"/>
      <c r="I17" s="136"/>
      <c r="J17" s="136"/>
      <c r="K17" s="136" t="s">
        <v>86</v>
      </c>
    </row>
    <row r="18" spans="1:11" s="113" customFormat="1">
      <c r="A18" s="139" t="s">
        <v>87</v>
      </c>
      <c r="B18" s="124">
        <v>2901.04</v>
      </c>
      <c r="C18" s="124">
        <v>5268.61</v>
      </c>
      <c r="D18" s="124">
        <v>2073.14</v>
      </c>
      <c r="E18" s="124"/>
      <c r="F18" s="124">
        <v>5155.91</v>
      </c>
      <c r="G18" s="140"/>
      <c r="H18" s="141"/>
      <c r="I18" s="124">
        <v>46728.65</v>
      </c>
      <c r="J18" s="124">
        <v>7686.25</v>
      </c>
      <c r="K18" s="124">
        <f>SUM(B18:J18)</f>
        <v>69813.600000000006</v>
      </c>
    </row>
    <row r="19" spans="1:11" s="113" customFormat="1">
      <c r="A19" s="139" t="s">
        <v>88</v>
      </c>
      <c r="B19" s="124">
        <v>1769.56</v>
      </c>
      <c r="C19" s="124">
        <v>2556.6799999999998</v>
      </c>
      <c r="D19" s="124">
        <v>1466.54</v>
      </c>
      <c r="E19" s="124"/>
      <c r="F19" s="124">
        <v>2556.41</v>
      </c>
      <c r="G19" s="140"/>
      <c r="H19" s="141"/>
      <c r="I19" s="124">
        <v>20170.560000000001</v>
      </c>
      <c r="J19" s="124">
        <v>3727.53</v>
      </c>
      <c r="K19" s="124">
        <f>SUM(B19:J19)</f>
        <v>32247.279999999999</v>
      </c>
    </row>
    <row r="20" spans="1:11" s="113" customFormat="1">
      <c r="A20" s="139" t="s">
        <v>89</v>
      </c>
      <c r="B20" s="124"/>
      <c r="C20" s="124"/>
      <c r="D20" s="124"/>
      <c r="E20" s="124">
        <v>0</v>
      </c>
      <c r="F20" s="124"/>
      <c r="G20" s="140"/>
      <c r="H20" s="141"/>
      <c r="I20" s="124"/>
      <c r="J20" s="124"/>
      <c r="K20" s="124">
        <f>SUM(B20:J20)</f>
        <v>0</v>
      </c>
    </row>
    <row r="21" spans="1:11" s="113" customFormat="1" ht="15">
      <c r="A21" s="136" t="s">
        <v>86</v>
      </c>
      <c r="B21" s="142">
        <f>SUM(B18:B20)</f>
        <v>4670.6000000000004</v>
      </c>
      <c r="C21" s="142">
        <f>SUM(C18:C20)</f>
        <v>7825.2899999999991</v>
      </c>
      <c r="D21" s="142">
        <f>SUM(D18:D20)</f>
        <v>3539.68</v>
      </c>
      <c r="E21" s="142">
        <f>SUM(E18:E20)</f>
        <v>0</v>
      </c>
      <c r="F21" s="142">
        <f>SUM(F18:F20)</f>
        <v>7712.32</v>
      </c>
      <c r="G21" s="143"/>
      <c r="H21" s="144">
        <f>SUM(H18:H20)</f>
        <v>0</v>
      </c>
      <c r="I21" s="142">
        <f>SUM(I18:I20)</f>
        <v>66899.210000000006</v>
      </c>
      <c r="J21" s="142">
        <f>SUM(J18:J20)</f>
        <v>11413.78</v>
      </c>
      <c r="K21" s="145">
        <f>SUM(K18:K20)</f>
        <v>102060.88</v>
      </c>
    </row>
    <row r="22" spans="1:11" s="113" customFormat="1">
      <c r="A22" s="146" t="s">
        <v>59</v>
      </c>
      <c r="B22" s="147">
        <f>B11-B21</f>
        <v>0.3999999999996362</v>
      </c>
      <c r="C22" s="147">
        <f>C11-C21</f>
        <v>-0.28999999999905413</v>
      </c>
      <c r="D22" s="147">
        <f>D11-D21</f>
        <v>0.32000000000016371</v>
      </c>
      <c r="E22" s="147">
        <f>E11-E21</f>
        <v>0</v>
      </c>
      <c r="F22" s="147">
        <f>F11-F21</f>
        <v>-0.31999999999970896</v>
      </c>
      <c r="G22" s="147"/>
      <c r="H22" s="147">
        <f>+H21-H11</f>
        <v>0</v>
      </c>
      <c r="I22" s="147">
        <f>I11-I21</f>
        <v>-0.21000000000640284</v>
      </c>
      <c r="J22" s="147">
        <f>J11-J21</f>
        <v>0.21999999999934516</v>
      </c>
      <c r="K22" s="147">
        <f>L11-K21</f>
        <v>0.11999999999534339</v>
      </c>
    </row>
    <row r="23" spans="1:11" s="113" customFormat="1">
      <c r="B23" s="148"/>
      <c r="C23" s="148"/>
      <c r="D23" s="148"/>
      <c r="E23" s="148"/>
      <c r="F23" s="148"/>
      <c r="G23" s="148"/>
      <c r="H23" s="148"/>
      <c r="I23" s="148"/>
      <c r="J23" s="148"/>
      <c r="K23" s="148"/>
    </row>
    <row r="24" spans="1:11" s="113" customFormat="1">
      <c r="A24" s="113" t="s">
        <v>90</v>
      </c>
    </row>
    <row r="25" spans="1:11">
      <c r="A25" t="s">
        <v>91</v>
      </c>
    </row>
    <row r="26" spans="1:11">
      <c r="A26" t="s">
        <v>92</v>
      </c>
    </row>
    <row r="27" spans="1:11">
      <c r="A27" t="s">
        <v>93</v>
      </c>
    </row>
  </sheetData>
  <mergeCells count="20">
    <mergeCell ref="A8:A9"/>
    <mergeCell ref="G8:G9"/>
    <mergeCell ref="L8:L9"/>
    <mergeCell ref="B5:I5"/>
    <mergeCell ref="J5:L5"/>
    <mergeCell ref="M5:N5"/>
    <mergeCell ref="B7:G7"/>
    <mergeCell ref="I7:L7"/>
    <mergeCell ref="B3:I3"/>
    <mergeCell ref="J3:L3"/>
    <mergeCell ref="M3:N3"/>
    <mergeCell ref="B4:I4"/>
    <mergeCell ref="J4:L4"/>
    <mergeCell ref="M4:N4"/>
    <mergeCell ref="B1:I1"/>
    <mergeCell ref="J1:L1"/>
    <mergeCell ref="M1:N1"/>
    <mergeCell ref="B2:I2"/>
    <mergeCell ref="J2:L2"/>
    <mergeCell ref="M2:N2"/>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Roman,Normal"&amp;12Página &amp;P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I45"/>
  <sheetViews>
    <sheetView tabSelected="1" topLeftCell="A4" zoomScale="80" zoomScaleNormal="80" workbookViewId="0">
      <selection activeCell="H17" sqref="H17"/>
    </sheetView>
  </sheetViews>
  <sheetFormatPr defaultColWidth="10.5" defaultRowHeight="14.25"/>
  <cols>
    <col min="4" max="4" width="14.375" bestFit="1" customWidth="1"/>
    <col min="10" max="10" width="10.5" hidden="1"/>
    <col min="11" max="11" width="11.125" hidden="1" customWidth="1"/>
    <col min="12" max="14" width="11.125" customWidth="1"/>
    <col min="15" max="15" width="15" customWidth="1"/>
  </cols>
  <sheetData>
    <row r="1" spans="1:1023">
      <c r="N1" s="13"/>
    </row>
    <row r="2" spans="1:1023" s="14" customFormat="1" ht="18" customHeight="1">
      <c r="A2" s="12" t="s">
        <v>0</v>
      </c>
      <c r="B2" s="12"/>
      <c r="C2" s="12"/>
      <c r="D2" s="12"/>
      <c r="E2" s="12"/>
      <c r="F2" s="12"/>
      <c r="G2" s="12"/>
      <c r="H2" s="12"/>
      <c r="I2" s="12"/>
      <c r="J2" s="12"/>
      <c r="K2" s="12"/>
      <c r="L2" s="12"/>
      <c r="M2" s="12"/>
      <c r="N2" s="12"/>
      <c r="O2" s="12"/>
      <c r="AMF2"/>
      <c r="AMG2"/>
      <c r="AMH2"/>
      <c r="AMI2"/>
    </row>
    <row r="3" spans="1:1023" s="14" customFormat="1">
      <c r="A3" s="15"/>
      <c r="B3" s="15"/>
      <c r="C3" s="15"/>
      <c r="D3" s="15"/>
      <c r="E3" s="15"/>
      <c r="F3" s="15"/>
      <c r="G3" s="15"/>
      <c r="H3" s="15"/>
      <c r="I3" s="15"/>
      <c r="J3" s="15"/>
      <c r="K3" s="15"/>
      <c r="L3" s="15"/>
      <c r="M3" s="15"/>
      <c r="N3" s="16"/>
      <c r="AMF3"/>
      <c r="AMG3"/>
      <c r="AMH3"/>
      <c r="AMI3"/>
    </row>
    <row r="4" spans="1:1023" s="17" customFormat="1">
      <c r="A4" s="18" t="s">
        <v>1</v>
      </c>
      <c r="B4" s="11" t="s">
        <v>2</v>
      </c>
      <c r="C4" s="11"/>
      <c r="D4" s="11"/>
      <c r="E4" s="11"/>
      <c r="F4" s="11"/>
      <c r="G4" s="11"/>
      <c r="H4" s="11"/>
      <c r="I4" s="11"/>
      <c r="J4" s="10" t="s">
        <v>3</v>
      </c>
      <c r="K4" s="10"/>
      <c r="L4" s="10"/>
      <c r="M4" s="10"/>
      <c r="N4" s="9"/>
      <c r="O4" s="9"/>
      <c r="AMF4"/>
      <c r="AMG4"/>
      <c r="AMH4"/>
      <c r="AMI4"/>
    </row>
    <row r="5" spans="1:1023" s="17" customFormat="1">
      <c r="A5" s="18" t="s">
        <v>4</v>
      </c>
      <c r="B5" s="11" t="s">
        <v>5</v>
      </c>
      <c r="C5" s="11"/>
      <c r="D5" s="11"/>
      <c r="E5" s="11"/>
      <c r="F5" s="11"/>
      <c r="G5" s="11"/>
      <c r="H5" s="11"/>
      <c r="I5" s="11"/>
      <c r="J5" s="10" t="s">
        <v>6</v>
      </c>
      <c r="K5" s="10"/>
      <c r="L5" s="10"/>
      <c r="M5" s="10"/>
      <c r="N5" s="8" t="s">
        <v>7</v>
      </c>
      <c r="O5" s="8"/>
      <c r="AMF5"/>
      <c r="AMG5"/>
      <c r="AMH5"/>
      <c r="AMI5"/>
    </row>
    <row r="6" spans="1:1023" s="17" customFormat="1">
      <c r="A6" s="18" t="s">
        <v>8</v>
      </c>
      <c r="B6" s="11" t="s">
        <v>9</v>
      </c>
      <c r="C6" s="11"/>
      <c r="D6" s="11"/>
      <c r="E6" s="11"/>
      <c r="F6" s="11"/>
      <c r="G6" s="11"/>
      <c r="H6" s="11"/>
      <c r="I6" s="11"/>
      <c r="J6" s="10" t="s">
        <v>10</v>
      </c>
      <c r="K6" s="10"/>
      <c r="L6" s="10"/>
      <c r="M6" s="10"/>
      <c r="N6" s="7">
        <v>44134</v>
      </c>
      <c r="O6" s="7"/>
      <c r="AMF6"/>
      <c r="AMG6"/>
      <c r="AMH6"/>
      <c r="AMI6"/>
    </row>
    <row r="7" spans="1:1023" s="17" customFormat="1">
      <c r="A7" s="18" t="s">
        <v>11</v>
      </c>
      <c r="B7" s="11" t="s">
        <v>12</v>
      </c>
      <c r="C7" s="11"/>
      <c r="D7" s="11"/>
      <c r="E7" s="11"/>
      <c r="F7" s="11"/>
      <c r="G7" s="11"/>
      <c r="H7" s="11"/>
      <c r="I7" s="11"/>
      <c r="J7" s="10" t="s">
        <v>13</v>
      </c>
      <c r="K7" s="10"/>
      <c r="L7" s="10"/>
      <c r="M7" s="10"/>
      <c r="N7" s="8" t="s">
        <v>14</v>
      </c>
      <c r="O7" s="8"/>
      <c r="AMF7"/>
      <c r="AMG7"/>
      <c r="AMH7"/>
      <c r="AMI7"/>
    </row>
    <row r="8" spans="1:1023" s="17" customFormat="1">
      <c r="A8" s="18" t="s">
        <v>15</v>
      </c>
      <c r="B8" s="11" t="s">
        <v>16</v>
      </c>
      <c r="C8" s="11"/>
      <c r="D8" s="11"/>
      <c r="E8" s="11"/>
      <c r="F8" s="11"/>
      <c r="G8" s="11"/>
      <c r="H8" s="11"/>
      <c r="I8" s="11"/>
      <c r="J8" s="10" t="s">
        <v>10</v>
      </c>
      <c r="K8" s="10"/>
      <c r="L8" s="10"/>
      <c r="M8" s="10"/>
      <c r="N8" s="9"/>
      <c r="O8" s="9"/>
      <c r="AMF8"/>
      <c r="AMG8"/>
      <c r="AMH8"/>
      <c r="AMI8"/>
    </row>
    <row r="10" spans="1:1023" ht="45">
      <c r="A10" s="194" t="s">
        <v>94</v>
      </c>
      <c r="B10" s="194"/>
      <c r="C10" s="194"/>
      <c r="D10" s="194"/>
      <c r="E10" s="149" t="s">
        <v>95</v>
      </c>
      <c r="F10" s="149" t="s">
        <v>96</v>
      </c>
      <c r="G10" s="149" t="s">
        <v>97</v>
      </c>
    </row>
    <row r="11" spans="1:1023">
      <c r="A11" s="150"/>
      <c r="B11" s="106"/>
      <c r="C11" s="106"/>
      <c r="D11" s="151"/>
      <c r="E11" s="152"/>
      <c r="F11" s="152"/>
      <c r="G11" s="152"/>
    </row>
    <row r="12" spans="1:1023">
      <c r="A12" s="153" t="s">
        <v>98</v>
      </c>
      <c r="B12" s="108" t="s">
        <v>99</v>
      </c>
      <c r="C12" s="108"/>
      <c r="D12" s="154"/>
      <c r="E12" s="124">
        <v>29425.7</v>
      </c>
      <c r="F12" s="124">
        <v>4517.57</v>
      </c>
      <c r="G12" s="124">
        <v>2986.34</v>
      </c>
    </row>
    <row r="13" spans="1:1023">
      <c r="A13" s="153" t="s">
        <v>100</v>
      </c>
      <c r="B13" s="108" t="s">
        <v>101</v>
      </c>
      <c r="C13" s="108"/>
      <c r="D13" s="154"/>
      <c r="E13" s="124">
        <v>15165</v>
      </c>
      <c r="F13" s="124">
        <v>2337.4</v>
      </c>
      <c r="G13" s="124">
        <v>1599.7</v>
      </c>
    </row>
    <row r="14" spans="1:1023">
      <c r="A14" s="153" t="s">
        <v>102</v>
      </c>
      <c r="B14" s="108" t="s">
        <v>103</v>
      </c>
      <c r="C14" s="108"/>
      <c r="D14" s="154"/>
      <c r="E14" s="124">
        <v>2137.9499999999998</v>
      </c>
      <c r="F14" s="124">
        <v>831.28</v>
      </c>
      <c r="G14" s="124">
        <v>569.87</v>
      </c>
    </row>
    <row r="15" spans="1:1023">
      <c r="A15" s="153" t="s">
        <v>104</v>
      </c>
      <c r="B15" s="108" t="s">
        <v>105</v>
      </c>
      <c r="C15" s="108"/>
      <c r="D15" s="154"/>
      <c r="E15" s="124">
        <v>20171</v>
      </c>
      <c r="F15" s="124">
        <v>3728</v>
      </c>
      <c r="G15" s="124">
        <v>2556</v>
      </c>
    </row>
    <row r="16" spans="1:1023">
      <c r="A16" s="153"/>
      <c r="B16" s="108"/>
      <c r="C16" s="108"/>
      <c r="D16" s="154"/>
      <c r="E16" s="124"/>
      <c r="F16" s="124"/>
      <c r="G16" s="124"/>
    </row>
    <row r="17" spans="1:13">
      <c r="A17" s="153" t="s">
        <v>106</v>
      </c>
      <c r="B17" s="108"/>
      <c r="C17" s="108"/>
      <c r="D17" s="154"/>
      <c r="E17" s="155">
        <f>SUM(E12:E15)</f>
        <v>66899.649999999994</v>
      </c>
      <c r="F17" s="155">
        <f>SUM(F12:F15)</f>
        <v>11414.25</v>
      </c>
      <c r="G17" s="155">
        <f>SUM(G12:G15)</f>
        <v>7711.91</v>
      </c>
    </row>
    <row r="18" spans="1:13">
      <c r="A18" s="153"/>
      <c r="B18" s="108"/>
      <c r="C18" s="108"/>
      <c r="D18" s="154"/>
      <c r="E18" s="124"/>
      <c r="F18" s="124"/>
      <c r="G18" s="124"/>
    </row>
    <row r="19" spans="1:13" ht="15">
      <c r="A19" s="156" t="s">
        <v>107</v>
      </c>
      <c r="B19" s="157"/>
      <c r="C19" s="157"/>
      <c r="D19" s="158"/>
      <c r="E19" s="159">
        <f>+I39</f>
        <v>93902.51999999999</v>
      </c>
      <c r="F19" s="159">
        <f>L39</f>
        <v>11409.199999999997</v>
      </c>
      <c r="G19" s="159">
        <f>+M39</f>
        <v>3816.56</v>
      </c>
    </row>
    <row r="20" spans="1:13" ht="15">
      <c r="A20" s="160" t="s">
        <v>59</v>
      </c>
      <c r="B20" s="161"/>
      <c r="C20" s="161"/>
      <c r="D20" s="162"/>
      <c r="E20" s="163">
        <f>+E17-E19</f>
        <v>-27002.869999999995</v>
      </c>
      <c r="F20" s="164">
        <f>+F17-F19</f>
        <v>5.0500000000029104</v>
      </c>
      <c r="G20" s="163">
        <f>+G17-G19</f>
        <v>3895.35</v>
      </c>
    </row>
    <row r="21" spans="1:13" ht="23.25">
      <c r="E21" s="165" t="s">
        <v>108</v>
      </c>
      <c r="F21" s="166"/>
      <c r="G21" s="165" t="s">
        <v>109</v>
      </c>
    </row>
    <row r="22" spans="1:13" ht="15">
      <c r="E22" s="167"/>
      <c r="F22" s="167"/>
      <c r="G22" s="167"/>
    </row>
    <row r="23" spans="1:13">
      <c r="A23" t="s">
        <v>110</v>
      </c>
      <c r="E23" s="168"/>
      <c r="F23" s="168"/>
      <c r="G23" s="168"/>
    </row>
    <row r="24" spans="1:13">
      <c r="E24" s="168"/>
      <c r="F24" s="168"/>
      <c r="G24" s="168"/>
    </row>
    <row r="25" spans="1:13">
      <c r="A25" s="195" t="s">
        <v>111</v>
      </c>
      <c r="B25" s="195"/>
      <c r="C25" s="195"/>
      <c r="D25" s="195"/>
      <c r="H25" s="196" t="s">
        <v>112</v>
      </c>
      <c r="I25" s="196"/>
      <c r="J25" s="196"/>
      <c r="K25" s="196"/>
      <c r="L25" s="196"/>
      <c r="M25" s="196"/>
    </row>
    <row r="26" spans="1:13" ht="42.75">
      <c r="A26" s="169"/>
      <c r="B26" s="170" t="s">
        <v>113</v>
      </c>
      <c r="C26" s="171" t="s">
        <v>114</v>
      </c>
      <c r="D26" s="170" t="s">
        <v>115</v>
      </c>
      <c r="H26" s="169"/>
      <c r="I26" s="170" t="s">
        <v>113</v>
      </c>
      <c r="J26" s="170" t="s">
        <v>116</v>
      </c>
      <c r="K26" s="171" t="s">
        <v>117</v>
      </c>
      <c r="L26" s="171" t="s">
        <v>114</v>
      </c>
      <c r="M26" s="170" t="s">
        <v>115</v>
      </c>
    </row>
    <row r="27" spans="1:13">
      <c r="A27" s="150" t="s">
        <v>118</v>
      </c>
      <c r="B27" s="172">
        <f>'Detalle Contabilidad'!C43</f>
        <v>14038.240000000002</v>
      </c>
      <c r="C27" s="172">
        <f>'Detalle Contabilidad'!C44</f>
        <v>1705.6800000000003</v>
      </c>
      <c r="D27" s="172">
        <f>'Detalle Contabilidad'!C48</f>
        <v>1113.78</v>
      </c>
      <c r="H27" s="150" t="s">
        <v>118</v>
      </c>
      <c r="I27" s="172">
        <v>14038.24</v>
      </c>
      <c r="J27" s="172">
        <v>1565.29</v>
      </c>
      <c r="K27" s="172">
        <v>140.37</v>
      </c>
      <c r="L27" s="172">
        <f t="shared" ref="L27:L37" si="0">SUM(J27:K27)</f>
        <v>1705.6599999999999</v>
      </c>
      <c r="M27" s="172">
        <v>637.76</v>
      </c>
    </row>
    <row r="28" spans="1:13">
      <c r="A28" s="153" t="s">
        <v>119</v>
      </c>
      <c r="B28" s="173">
        <f>'Detalle Contabilidad'!D43</f>
        <v>14038.240000000002</v>
      </c>
      <c r="C28" s="173">
        <f>'Detalle Contabilidad'!D44</f>
        <v>1705.66</v>
      </c>
      <c r="D28" s="173">
        <f>'Detalle Contabilidad'!D48</f>
        <v>1113.78</v>
      </c>
      <c r="H28" s="153" t="s">
        <v>119</v>
      </c>
      <c r="I28" s="173">
        <v>14038.24</v>
      </c>
      <c r="J28" s="173">
        <v>1565.29</v>
      </c>
      <c r="K28" s="173">
        <v>140.37</v>
      </c>
      <c r="L28" s="173">
        <f t="shared" si="0"/>
        <v>1705.6599999999999</v>
      </c>
      <c r="M28" s="173">
        <v>637.76</v>
      </c>
    </row>
    <row r="29" spans="1:13">
      <c r="A29" s="153" t="s">
        <v>120</v>
      </c>
      <c r="B29" s="173">
        <f>'Detalle Contabilidad'!E43</f>
        <v>10764.369999999999</v>
      </c>
      <c r="C29" s="173">
        <f>'Detalle Contabilidad'!E44</f>
        <v>1642.8700000000001</v>
      </c>
      <c r="D29" s="173">
        <f>'Detalle Contabilidad'!E48</f>
        <v>1126.6300000000001</v>
      </c>
      <c r="H29" s="153" t="s">
        <v>120</v>
      </c>
      <c r="I29" s="173">
        <v>13521.44</v>
      </c>
      <c r="J29" s="173">
        <v>1507.67</v>
      </c>
      <c r="K29" s="173">
        <v>135.19999999999999</v>
      </c>
      <c r="L29" s="173">
        <f t="shared" si="0"/>
        <v>1642.8700000000001</v>
      </c>
      <c r="M29" s="173">
        <f>528.14+10.76</f>
        <v>538.9</v>
      </c>
    </row>
    <row r="30" spans="1:13">
      <c r="A30" s="153" t="s">
        <v>121</v>
      </c>
      <c r="B30" s="173">
        <f>'Detalle Contabilidad'!F43</f>
        <v>3866.04</v>
      </c>
      <c r="C30" s="173">
        <f>'Detalle Contabilidad'!F44</f>
        <v>1627.17</v>
      </c>
      <c r="D30" s="173">
        <f>'Detalle Contabilidad'!F48</f>
        <v>1116.01</v>
      </c>
      <c r="H30" s="153" t="s">
        <v>121</v>
      </c>
      <c r="I30" s="173">
        <v>13392.24</v>
      </c>
      <c r="J30" s="173">
        <v>1493.26</v>
      </c>
      <c r="K30" s="173">
        <v>133.91</v>
      </c>
      <c r="L30" s="173">
        <f t="shared" si="0"/>
        <v>1627.17</v>
      </c>
      <c r="M30" s="173">
        <f>368.5+159.64</f>
        <v>528.14</v>
      </c>
    </row>
    <row r="31" spans="1:13">
      <c r="A31" s="153" t="s">
        <v>122</v>
      </c>
      <c r="B31" s="173">
        <f>'Detalle Contabilidad'!G43</f>
        <v>6048.08</v>
      </c>
      <c r="C31" s="173">
        <f>'Detalle Contabilidad'!G44</f>
        <v>1181.96</v>
      </c>
      <c r="D31" s="173">
        <f>'Detalle Contabilidad'!G48</f>
        <v>810.5</v>
      </c>
      <c r="H31" s="153" t="s">
        <v>122</v>
      </c>
      <c r="I31" s="173">
        <v>9728.09</v>
      </c>
      <c r="J31" s="173">
        <v>1084.69</v>
      </c>
      <c r="K31" s="173">
        <v>97.27</v>
      </c>
      <c r="L31" s="173">
        <f t="shared" si="0"/>
        <v>1181.96</v>
      </c>
      <c r="M31" s="173">
        <v>368.5</v>
      </c>
    </row>
    <row r="32" spans="1:13">
      <c r="A32" s="153" t="s">
        <v>123</v>
      </c>
      <c r="B32" s="173">
        <f>'Detalle Contabilidad'!H43</f>
        <v>6048.08</v>
      </c>
      <c r="C32" s="173">
        <f>'Detalle Contabilidad'!H44</f>
        <v>1186.52</v>
      </c>
      <c r="D32" s="173">
        <f>'Detalle Contabilidad'!H48</f>
        <v>810.56</v>
      </c>
      <c r="H32" s="153" t="s">
        <v>123</v>
      </c>
      <c r="I32" s="173">
        <v>9728.09</v>
      </c>
      <c r="J32" s="173">
        <v>1084.69</v>
      </c>
      <c r="K32" s="173">
        <v>97.27</v>
      </c>
      <c r="L32" s="173">
        <f t="shared" si="0"/>
        <v>1181.96</v>
      </c>
      <c r="M32" s="173">
        <v>368.5</v>
      </c>
    </row>
    <row r="33" spans="1:13">
      <c r="A33" s="153" t="s">
        <v>124</v>
      </c>
      <c r="B33" s="173">
        <f>'Detalle Contabilidad'!I43</f>
        <v>6048.08</v>
      </c>
      <c r="C33" s="173">
        <f>'Detalle Contabilidad'!I44</f>
        <v>1181.96</v>
      </c>
      <c r="D33" s="173">
        <f>'Detalle Contabilidad'!I48</f>
        <v>810.53</v>
      </c>
      <c r="H33" s="153" t="s">
        <v>124</v>
      </c>
      <c r="I33" s="173">
        <v>9728.09</v>
      </c>
      <c r="J33" s="173">
        <v>1084.69</v>
      </c>
      <c r="K33" s="173">
        <v>97.27</v>
      </c>
      <c r="L33" s="173">
        <f t="shared" si="0"/>
        <v>1181.96</v>
      </c>
      <c r="M33" s="173">
        <v>368.5</v>
      </c>
    </row>
    <row r="34" spans="1:13">
      <c r="A34" s="153" t="s">
        <v>125</v>
      </c>
      <c r="B34" s="173">
        <f>'Detalle Contabilidad'!J43</f>
        <v>6048.08</v>
      </c>
      <c r="C34" s="173">
        <f>'Detalle Contabilidad'!J44</f>
        <v>1181.96</v>
      </c>
      <c r="D34" s="173">
        <f>'Detalle Contabilidad'!J48</f>
        <v>810.53</v>
      </c>
      <c r="H34" s="153" t="s">
        <v>125</v>
      </c>
      <c r="I34" s="173">
        <v>9728.09</v>
      </c>
      <c r="J34" s="173">
        <v>1084.69</v>
      </c>
      <c r="K34" s="173">
        <v>97.27</v>
      </c>
      <c r="L34" s="173">
        <f t="shared" si="0"/>
        <v>1181.96</v>
      </c>
      <c r="M34" s="173">
        <v>368.5</v>
      </c>
    </row>
    <row r="35" spans="1:13">
      <c r="A35" s="153" t="s">
        <v>126</v>
      </c>
      <c r="B35" s="173">
        <f>'Detalle Contabilidad'!C51</f>
        <v>0</v>
      </c>
      <c r="C35" s="173">
        <f>'Detalle Contabilidad'!C52</f>
        <v>0</v>
      </c>
      <c r="D35" s="173">
        <f>'Detalle Contabilidad'!C56</f>
        <v>0</v>
      </c>
      <c r="H35" s="153" t="s">
        <v>126</v>
      </c>
      <c r="I35" s="173"/>
      <c r="J35" s="173"/>
      <c r="K35" s="173"/>
      <c r="L35" s="173">
        <f t="shared" si="0"/>
        <v>0</v>
      </c>
      <c r="M35" s="173"/>
    </row>
    <row r="36" spans="1:13">
      <c r="A36" s="153" t="s">
        <v>127</v>
      </c>
      <c r="B36" s="173">
        <f>'Detalle Contabilidad'!C52</f>
        <v>0</v>
      </c>
      <c r="C36" s="173">
        <f>'Detalle Contabilidad'!C53</f>
        <v>0</v>
      </c>
      <c r="D36" s="173">
        <f>'Detalle Contabilidad'!C57</f>
        <v>0</v>
      </c>
      <c r="H36" s="153" t="s">
        <v>127</v>
      </c>
      <c r="I36" s="173"/>
      <c r="J36" s="173"/>
      <c r="K36" s="173"/>
      <c r="L36" s="173">
        <f t="shared" si="0"/>
        <v>0</v>
      </c>
      <c r="M36" s="173"/>
    </row>
    <row r="37" spans="1:13">
      <c r="A37" s="153" t="s">
        <v>128</v>
      </c>
      <c r="B37" s="173">
        <f>'Detalle Contabilidad'!C53</f>
        <v>0</v>
      </c>
      <c r="C37" s="173">
        <f>'Detalle Contabilidad'!C54</f>
        <v>0</v>
      </c>
      <c r="D37" s="173">
        <f>'Detalle Contabilidad'!C58</f>
        <v>0</v>
      </c>
      <c r="H37" s="153" t="s">
        <v>128</v>
      </c>
      <c r="I37" s="173"/>
      <c r="J37" s="173"/>
      <c r="K37" s="173"/>
      <c r="L37" s="173">
        <f t="shared" si="0"/>
        <v>0</v>
      </c>
      <c r="M37" s="173"/>
    </row>
    <row r="38" spans="1:13">
      <c r="A38" s="153" t="s">
        <v>129</v>
      </c>
      <c r="B38" s="174">
        <f>'Detalle Contabilidad'!C54</f>
        <v>0</v>
      </c>
      <c r="C38" s="174">
        <f>'Detalle Contabilidad'!C55</f>
        <v>0</v>
      </c>
      <c r="D38" s="174">
        <f>'Detalle Contabilidad'!C59</f>
        <v>0</v>
      </c>
      <c r="H38" s="153" t="s">
        <v>129</v>
      </c>
      <c r="I38" s="174"/>
      <c r="J38" s="174"/>
      <c r="K38" s="174"/>
      <c r="L38" s="174"/>
      <c r="M38" s="174"/>
    </row>
    <row r="39" spans="1:13" ht="15">
      <c r="A39" s="156" t="s">
        <v>106</v>
      </c>
      <c r="B39" s="175">
        <f>SUM(B27:B38)</f>
        <v>66899.210000000006</v>
      </c>
      <c r="C39" s="175">
        <f>SUM(C27:C38)</f>
        <v>11413.779999999999</v>
      </c>
      <c r="D39" s="175">
        <f>SUM(D27:D38)</f>
        <v>7712.32</v>
      </c>
      <c r="H39" s="156" t="s">
        <v>106</v>
      </c>
      <c r="I39" s="176">
        <f>SUM(I27:I38)</f>
        <v>93902.51999999999</v>
      </c>
      <c r="J39" s="176">
        <f>SUM(J27:J38)</f>
        <v>10470.270000000002</v>
      </c>
      <c r="K39" s="176">
        <f>SUM(K27:K38)</f>
        <v>938.93</v>
      </c>
      <c r="L39" s="176">
        <f>SUM(L27:L38)</f>
        <v>11409.199999999997</v>
      </c>
      <c r="M39" s="176">
        <f>SUM(M27:M38)</f>
        <v>3816.56</v>
      </c>
    </row>
    <row r="40" spans="1:13">
      <c r="A40" t="s">
        <v>130</v>
      </c>
      <c r="H40" t="s">
        <v>131</v>
      </c>
    </row>
    <row r="44" spans="1:13" ht="23.25">
      <c r="A44" s="165" t="s">
        <v>108</v>
      </c>
      <c r="B44" t="s">
        <v>132</v>
      </c>
    </row>
    <row r="45" spans="1:13" ht="23.25">
      <c r="A45" s="165" t="s">
        <v>109</v>
      </c>
      <c r="B45" t="s">
        <v>133</v>
      </c>
    </row>
  </sheetData>
  <mergeCells count="19">
    <mergeCell ref="B8:I8"/>
    <mergeCell ref="J8:M8"/>
    <mergeCell ref="N8:O8"/>
    <mergeCell ref="A10:D10"/>
    <mergeCell ref="A25:D25"/>
    <mergeCell ref="H25:M25"/>
    <mergeCell ref="B6:I6"/>
    <mergeCell ref="J6:M6"/>
    <mergeCell ref="N6:O6"/>
    <mergeCell ref="B7:I7"/>
    <mergeCell ref="J7:M7"/>
    <mergeCell ref="N7:O7"/>
    <mergeCell ref="A2:O2"/>
    <mergeCell ref="B4:I4"/>
    <mergeCell ref="J4:M4"/>
    <mergeCell ref="N4:O4"/>
    <mergeCell ref="B5:I5"/>
    <mergeCell ref="J5:M5"/>
    <mergeCell ref="N5:O5"/>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Roman,Normal"&amp;12Página &amp;P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0"/>
  <sheetViews>
    <sheetView topLeftCell="A26" zoomScale="80" zoomScaleNormal="80" workbookViewId="0">
      <selection activeCell="B40" sqref="B40"/>
    </sheetView>
  </sheetViews>
  <sheetFormatPr defaultColWidth="10.5" defaultRowHeight="14.25"/>
  <cols>
    <col min="1" max="1" width="8.875" customWidth="1"/>
    <col min="2" max="2" width="32.125" customWidth="1"/>
    <col min="3" max="10" width="13.625" customWidth="1"/>
    <col min="11" max="11" width="13.25" customWidth="1"/>
  </cols>
  <sheetData>
    <row r="1" spans="1:11">
      <c r="C1" s="177" t="s">
        <v>134</v>
      </c>
      <c r="D1" s="177" t="s">
        <v>135</v>
      </c>
      <c r="E1" s="177" t="s">
        <v>136</v>
      </c>
      <c r="F1" s="177" t="s">
        <v>137</v>
      </c>
      <c r="G1" s="177" t="s">
        <v>138</v>
      </c>
      <c r="H1" s="177" t="s">
        <v>139</v>
      </c>
      <c r="I1" s="177" t="s">
        <v>140</v>
      </c>
      <c r="J1" s="177" t="s">
        <v>141</v>
      </c>
      <c r="K1" s="177"/>
    </row>
    <row r="3" spans="1:11">
      <c r="A3" s="178" t="s">
        <v>98</v>
      </c>
      <c r="B3" s="178" t="s">
        <v>142</v>
      </c>
      <c r="C3" s="179">
        <v>9094.14</v>
      </c>
      <c r="D3" s="179">
        <v>9094.11</v>
      </c>
      <c r="E3" s="179">
        <v>7699.63</v>
      </c>
      <c r="F3" s="179">
        <v>6024.4</v>
      </c>
      <c r="G3" s="179">
        <v>5390.08</v>
      </c>
      <c r="H3" s="179">
        <v>5452.58</v>
      </c>
      <c r="I3" s="179">
        <v>5390.08</v>
      </c>
      <c r="J3" s="179">
        <v>5390.08</v>
      </c>
      <c r="K3" s="179"/>
    </row>
    <row r="4" spans="1:11" ht="15">
      <c r="A4" s="180" t="s">
        <v>143</v>
      </c>
      <c r="B4" s="180" t="s">
        <v>113</v>
      </c>
      <c r="C4" s="181">
        <v>5786</v>
      </c>
      <c r="D4" s="181">
        <v>5786</v>
      </c>
      <c r="E4" s="181">
        <v>4626.7</v>
      </c>
      <c r="F4" s="181">
        <v>1827</v>
      </c>
      <c r="G4" s="181">
        <v>2850</v>
      </c>
      <c r="H4" s="181">
        <v>2850</v>
      </c>
      <c r="I4" s="181">
        <v>2850</v>
      </c>
      <c r="J4" s="181">
        <v>2850</v>
      </c>
      <c r="K4" s="181"/>
    </row>
    <row r="5" spans="1:11" ht="15">
      <c r="A5" s="180" t="s">
        <v>144</v>
      </c>
      <c r="B5" s="180" t="s">
        <v>145</v>
      </c>
      <c r="C5" s="181">
        <v>703.02</v>
      </c>
      <c r="D5" s="181">
        <v>703.01</v>
      </c>
      <c r="E5" s="181">
        <v>640.22</v>
      </c>
      <c r="F5" s="181">
        <v>624.52</v>
      </c>
      <c r="G5" s="181">
        <v>461.7</v>
      </c>
      <c r="H5" s="181">
        <v>461.7</v>
      </c>
      <c r="I5" s="181">
        <v>461.7</v>
      </c>
      <c r="J5" s="181">
        <v>461.7</v>
      </c>
      <c r="K5" s="181"/>
    </row>
    <row r="6" spans="1:11" ht="15">
      <c r="A6" s="180" t="s">
        <v>146</v>
      </c>
      <c r="B6" s="180" t="s">
        <v>32</v>
      </c>
      <c r="C6" s="181">
        <v>482.16</v>
      </c>
      <c r="D6" s="181">
        <v>482.16</v>
      </c>
      <c r="E6" s="181">
        <v>439.1</v>
      </c>
      <c r="F6" s="181">
        <v>428.33</v>
      </c>
      <c r="G6" s="181">
        <v>316.67</v>
      </c>
      <c r="H6" s="181">
        <v>316.67</v>
      </c>
      <c r="I6" s="181">
        <v>316.67</v>
      </c>
      <c r="J6" s="181">
        <v>316.67</v>
      </c>
      <c r="K6" s="181"/>
    </row>
    <row r="7" spans="1:11" ht="15">
      <c r="A7" s="180" t="s">
        <v>147</v>
      </c>
      <c r="B7" s="180" t="s">
        <v>34</v>
      </c>
      <c r="C7" s="181">
        <v>166.65</v>
      </c>
      <c r="D7" s="181">
        <v>166.65</v>
      </c>
      <c r="E7" s="181">
        <v>139.99</v>
      </c>
      <c r="F7" s="181">
        <v>133.32</v>
      </c>
      <c r="G7" s="181">
        <v>66.66</v>
      </c>
      <c r="H7" s="181">
        <v>66.66</v>
      </c>
      <c r="I7" s="181">
        <v>66.66</v>
      </c>
      <c r="J7" s="181">
        <v>66.66</v>
      </c>
      <c r="K7" s="181"/>
    </row>
    <row r="8" spans="1:11" ht="15">
      <c r="A8" s="180" t="s">
        <v>148</v>
      </c>
      <c r="B8" s="180" t="s">
        <v>36</v>
      </c>
      <c r="C8" s="181">
        <v>311.10000000000002</v>
      </c>
      <c r="D8" s="181">
        <v>311.08999999999997</v>
      </c>
      <c r="E8" s="181">
        <v>219.55</v>
      </c>
      <c r="F8" s="181">
        <v>214.17</v>
      </c>
      <c r="G8" s="181">
        <v>158.33000000000001</v>
      </c>
      <c r="H8" s="181">
        <v>158.33000000000001</v>
      </c>
      <c r="I8" s="181">
        <v>158.33000000000001</v>
      </c>
      <c r="J8" s="181">
        <v>158.33000000000001</v>
      </c>
      <c r="K8" s="181"/>
    </row>
    <row r="9" spans="1:11" ht="15">
      <c r="A9" s="180" t="s">
        <v>149</v>
      </c>
      <c r="B9" s="180" t="s">
        <v>150</v>
      </c>
      <c r="C9" s="181">
        <v>426.24</v>
      </c>
      <c r="D9" s="181">
        <v>426.23</v>
      </c>
      <c r="E9" s="181">
        <v>439.1</v>
      </c>
      <c r="F9" s="181">
        <v>428.33</v>
      </c>
      <c r="G9" s="181">
        <v>316.61</v>
      </c>
      <c r="H9" s="181">
        <v>316.61</v>
      </c>
      <c r="I9" s="181">
        <v>316.61</v>
      </c>
      <c r="J9" s="181">
        <v>316.61</v>
      </c>
      <c r="K9" s="181"/>
    </row>
    <row r="10" spans="1:11" ht="15">
      <c r="A10" s="180" t="s">
        <v>151</v>
      </c>
      <c r="B10" s="180" t="s">
        <v>152</v>
      </c>
      <c r="C10" s="181">
        <v>294.97000000000003</v>
      </c>
      <c r="D10" s="181">
        <v>294.97000000000003</v>
      </c>
      <c r="E10" s="181">
        <v>294.97000000000003</v>
      </c>
      <c r="F10" s="181">
        <v>307.48</v>
      </c>
      <c r="G10" s="181">
        <v>320.11</v>
      </c>
      <c r="H10" s="181">
        <v>320.11</v>
      </c>
      <c r="I10" s="181">
        <v>320.11</v>
      </c>
      <c r="J10" s="181">
        <v>320.11</v>
      </c>
      <c r="K10" s="181"/>
    </row>
    <row r="11" spans="1:11" ht="15">
      <c r="A11" s="180" t="s">
        <v>153</v>
      </c>
      <c r="B11" s="180" t="s">
        <v>154</v>
      </c>
      <c r="C11" s="181">
        <v>924</v>
      </c>
      <c r="D11" s="181">
        <v>924</v>
      </c>
      <c r="E11" s="181">
        <v>900</v>
      </c>
      <c r="F11" s="181">
        <v>2061.25</v>
      </c>
      <c r="G11" s="181">
        <v>900</v>
      </c>
      <c r="H11" s="181">
        <v>962.5</v>
      </c>
      <c r="I11" s="181">
        <v>900</v>
      </c>
      <c r="J11" s="181">
        <v>900</v>
      </c>
      <c r="K11" s="181"/>
    </row>
    <row r="12" spans="1:11">
      <c r="A12" s="178" t="s">
        <v>100</v>
      </c>
      <c r="B12" s="178" t="s">
        <v>155</v>
      </c>
      <c r="C12" s="179">
        <v>4725.59</v>
      </c>
      <c r="D12" s="179">
        <v>4729.5600000000004</v>
      </c>
      <c r="E12" s="179">
        <v>4319.2</v>
      </c>
      <c r="F12" s="179">
        <v>7271.76</v>
      </c>
      <c r="G12" s="179">
        <v>2614.3000000000002</v>
      </c>
      <c r="H12" s="179">
        <v>2656.42</v>
      </c>
      <c r="I12" s="179">
        <v>2614.33</v>
      </c>
      <c r="J12" s="179">
        <v>2614.33</v>
      </c>
      <c r="K12" s="179"/>
    </row>
    <row r="13" spans="1:11" ht="15">
      <c r="A13" s="180" t="s">
        <v>156</v>
      </c>
      <c r="B13" s="180" t="s">
        <v>113</v>
      </c>
      <c r="C13" s="181">
        <v>2950</v>
      </c>
      <c r="D13" s="181">
        <v>2950</v>
      </c>
      <c r="E13" s="181">
        <v>2581.25</v>
      </c>
      <c r="F13" s="181">
        <v>1133.75</v>
      </c>
      <c r="G13" s="181">
        <v>1387.5</v>
      </c>
      <c r="H13" s="181">
        <v>1387.5</v>
      </c>
      <c r="I13" s="181">
        <v>1387.5</v>
      </c>
      <c r="J13" s="181">
        <v>1387.5</v>
      </c>
      <c r="K13" s="181"/>
    </row>
    <row r="14" spans="1:11" ht="15">
      <c r="A14" s="180" t="s">
        <v>157</v>
      </c>
      <c r="B14" s="180" t="s">
        <v>145</v>
      </c>
      <c r="C14" s="181">
        <v>358.43</v>
      </c>
      <c r="D14" s="181">
        <v>358.43</v>
      </c>
      <c r="E14" s="181">
        <v>358.43</v>
      </c>
      <c r="F14" s="181">
        <v>358.43</v>
      </c>
      <c r="G14" s="181">
        <v>224.78</v>
      </c>
      <c r="H14" s="181">
        <v>229.34</v>
      </c>
      <c r="I14" s="181">
        <v>224.78</v>
      </c>
      <c r="J14" s="181">
        <v>224.78</v>
      </c>
      <c r="K14" s="181"/>
    </row>
    <row r="15" spans="1:11" ht="15">
      <c r="A15" s="180" t="s">
        <v>158</v>
      </c>
      <c r="B15" s="180" t="s">
        <v>159</v>
      </c>
      <c r="C15" s="181">
        <v>245.84</v>
      </c>
      <c r="D15" s="181">
        <v>245.84</v>
      </c>
      <c r="E15" s="181">
        <v>245.84</v>
      </c>
      <c r="F15" s="181">
        <v>245.83</v>
      </c>
      <c r="G15" s="181">
        <v>154.16999999999999</v>
      </c>
      <c r="H15" s="181">
        <v>154.16999999999999</v>
      </c>
      <c r="I15" s="181">
        <v>154.16999999999999</v>
      </c>
      <c r="J15" s="181">
        <v>154.16999999999999</v>
      </c>
      <c r="K15" s="181"/>
    </row>
    <row r="16" spans="1:11" ht="15">
      <c r="A16" s="180" t="s">
        <v>160</v>
      </c>
      <c r="B16" s="180" t="s">
        <v>161</v>
      </c>
      <c r="C16" s="181">
        <v>99.99</v>
      </c>
      <c r="D16" s="181">
        <v>99.99</v>
      </c>
      <c r="E16" s="181">
        <v>99.99</v>
      </c>
      <c r="F16" s="181">
        <v>100</v>
      </c>
      <c r="G16" s="181">
        <v>66.66</v>
      </c>
      <c r="H16" s="181">
        <v>66.66</v>
      </c>
      <c r="I16" s="181">
        <v>66.66</v>
      </c>
      <c r="J16" s="181">
        <v>66.66</v>
      </c>
      <c r="K16" s="181"/>
    </row>
    <row r="17" spans="1:11" ht="15">
      <c r="A17" s="180" t="s">
        <v>162</v>
      </c>
      <c r="B17" s="180" t="s">
        <v>163</v>
      </c>
      <c r="C17" s="181">
        <v>160.56</v>
      </c>
      <c r="D17" s="181">
        <v>164.53</v>
      </c>
      <c r="E17" s="181">
        <v>122.92</v>
      </c>
      <c r="F17" s="181">
        <v>122.92</v>
      </c>
      <c r="G17" s="181">
        <v>77.08</v>
      </c>
      <c r="H17" s="181">
        <v>77.08</v>
      </c>
      <c r="I17" s="181">
        <v>77.08</v>
      </c>
      <c r="J17" s="181">
        <v>77.08</v>
      </c>
      <c r="K17" s="181"/>
    </row>
    <row r="18" spans="1:11" ht="15">
      <c r="A18" s="180" t="s">
        <v>164</v>
      </c>
      <c r="B18" s="180" t="s">
        <v>150</v>
      </c>
      <c r="C18" s="181">
        <v>245.77</v>
      </c>
      <c r="D18" s="181">
        <v>245.77</v>
      </c>
      <c r="E18" s="181">
        <v>245.77</v>
      </c>
      <c r="F18" s="181">
        <v>245.83</v>
      </c>
      <c r="G18" s="181">
        <v>154.11000000000001</v>
      </c>
      <c r="H18" s="181">
        <v>154.16999999999999</v>
      </c>
      <c r="I18" s="181">
        <v>154.13999999999999</v>
      </c>
      <c r="J18" s="181">
        <v>154.13999999999999</v>
      </c>
      <c r="K18" s="181"/>
    </row>
    <row r="19" spans="1:11" ht="15">
      <c r="A19" s="180" t="s">
        <v>165</v>
      </c>
      <c r="B19" s="180" t="s">
        <v>152</v>
      </c>
      <c r="C19" s="181">
        <v>0</v>
      </c>
      <c r="D19" s="181">
        <v>0</v>
      </c>
      <c r="E19" s="181">
        <v>0</v>
      </c>
      <c r="F19" s="181">
        <v>0</v>
      </c>
      <c r="G19" s="181">
        <v>0</v>
      </c>
      <c r="H19" s="181">
        <v>0</v>
      </c>
      <c r="I19" s="181">
        <v>0</v>
      </c>
      <c r="J19" s="181">
        <v>0</v>
      </c>
      <c r="K19" s="181"/>
    </row>
    <row r="20" spans="1:11" ht="15">
      <c r="A20" s="180" t="s">
        <v>166</v>
      </c>
      <c r="B20" s="180" t="s">
        <v>154</v>
      </c>
      <c r="C20" s="181">
        <v>665</v>
      </c>
      <c r="D20" s="181">
        <v>665</v>
      </c>
      <c r="E20" s="181">
        <v>665</v>
      </c>
      <c r="F20" s="181">
        <v>5065</v>
      </c>
      <c r="G20" s="181">
        <v>550</v>
      </c>
      <c r="H20" s="181">
        <v>587.5</v>
      </c>
      <c r="I20" s="181">
        <v>550</v>
      </c>
      <c r="J20" s="181">
        <v>550</v>
      </c>
      <c r="K20" s="181"/>
    </row>
    <row r="21" spans="1:11">
      <c r="A21" s="178" t="s">
        <v>102</v>
      </c>
      <c r="B21" s="178" t="s">
        <v>167</v>
      </c>
      <c r="C21" s="179">
        <v>1387.64</v>
      </c>
      <c r="D21" s="179">
        <v>1387.64</v>
      </c>
      <c r="E21" s="179">
        <v>936.29</v>
      </c>
      <c r="F21" s="179">
        <v>508.72</v>
      </c>
      <c r="G21" s="179">
        <v>508.7</v>
      </c>
      <c r="H21" s="179">
        <v>588.70000000000005</v>
      </c>
      <c r="I21" s="179">
        <v>508.7</v>
      </c>
      <c r="J21" s="179">
        <v>508.7</v>
      </c>
      <c r="K21" s="179"/>
    </row>
    <row r="22" spans="1:11" ht="15">
      <c r="A22" s="180" t="s">
        <v>168</v>
      </c>
      <c r="B22" s="180" t="s">
        <v>113</v>
      </c>
      <c r="C22" s="181">
        <v>855.18</v>
      </c>
      <c r="D22" s="181">
        <v>855.18</v>
      </c>
      <c r="E22" s="181">
        <v>427.59</v>
      </c>
      <c r="F22" s="181">
        <v>0</v>
      </c>
      <c r="G22" s="181">
        <v>0</v>
      </c>
      <c r="H22" s="181">
        <v>0</v>
      </c>
      <c r="I22" s="181">
        <v>0</v>
      </c>
      <c r="J22" s="181">
        <v>0</v>
      </c>
      <c r="K22" s="181"/>
    </row>
    <row r="23" spans="1:11" ht="15">
      <c r="A23" s="180" t="s">
        <v>169</v>
      </c>
      <c r="B23" s="180" t="s">
        <v>145</v>
      </c>
      <c r="C23" s="181">
        <v>103.91</v>
      </c>
      <c r="D23" s="181">
        <v>103.91</v>
      </c>
      <c r="E23" s="181">
        <v>103.91</v>
      </c>
      <c r="F23" s="181">
        <v>103.91</v>
      </c>
      <c r="G23" s="181">
        <v>103.91</v>
      </c>
      <c r="H23" s="181">
        <v>103.91</v>
      </c>
      <c r="I23" s="181">
        <v>103.91</v>
      </c>
      <c r="J23" s="181">
        <v>103.91</v>
      </c>
      <c r="K23" s="181"/>
    </row>
    <row r="24" spans="1:11" ht="15">
      <c r="A24" s="180" t="s">
        <v>170</v>
      </c>
      <c r="B24" s="180" t="s">
        <v>32</v>
      </c>
      <c r="C24" s="181">
        <v>71.27</v>
      </c>
      <c r="D24" s="181">
        <v>71.27</v>
      </c>
      <c r="E24" s="181">
        <v>71.27</v>
      </c>
      <c r="F24" s="181">
        <v>71.260000000000005</v>
      </c>
      <c r="G24" s="181">
        <v>71.27</v>
      </c>
      <c r="H24" s="181">
        <v>71.27</v>
      </c>
      <c r="I24" s="181">
        <v>71.27</v>
      </c>
      <c r="J24" s="181">
        <v>71.27</v>
      </c>
      <c r="K24" s="181"/>
    </row>
    <row r="25" spans="1:11" ht="15">
      <c r="A25" s="180" t="s">
        <v>171</v>
      </c>
      <c r="B25" s="180" t="s">
        <v>34</v>
      </c>
      <c r="C25" s="181">
        <v>66.66</v>
      </c>
      <c r="D25" s="181">
        <v>66.66</v>
      </c>
      <c r="E25" s="181">
        <v>66.66</v>
      </c>
      <c r="F25" s="181">
        <v>66.66</v>
      </c>
      <c r="G25" s="181">
        <v>66.66</v>
      </c>
      <c r="H25" s="181">
        <v>66.66</v>
      </c>
      <c r="I25" s="181">
        <v>66.66</v>
      </c>
      <c r="J25" s="181">
        <v>66.66</v>
      </c>
      <c r="K25" s="181"/>
    </row>
    <row r="26" spans="1:11" ht="15">
      <c r="A26" s="180" t="s">
        <v>172</v>
      </c>
      <c r="B26" s="180" t="s">
        <v>36</v>
      </c>
      <c r="C26" s="181">
        <v>59.39</v>
      </c>
      <c r="D26" s="181">
        <v>59.39</v>
      </c>
      <c r="E26" s="181">
        <v>35.630000000000003</v>
      </c>
      <c r="F26" s="181">
        <v>35.630000000000003</v>
      </c>
      <c r="G26" s="181">
        <v>35.630000000000003</v>
      </c>
      <c r="H26" s="181">
        <v>35.630000000000003</v>
      </c>
      <c r="I26" s="181">
        <v>35.630000000000003</v>
      </c>
      <c r="J26" s="181">
        <v>35.630000000000003</v>
      </c>
      <c r="K26" s="181"/>
    </row>
    <row r="27" spans="1:11" ht="15">
      <c r="A27" s="180" t="s">
        <v>173</v>
      </c>
      <c r="B27" s="180" t="s">
        <v>150</v>
      </c>
      <c r="C27" s="181">
        <v>71.23</v>
      </c>
      <c r="D27" s="181">
        <v>71.23</v>
      </c>
      <c r="E27" s="181">
        <v>71.23</v>
      </c>
      <c r="F27" s="181">
        <v>71.260000000000005</v>
      </c>
      <c r="G27" s="181">
        <v>71.23</v>
      </c>
      <c r="H27" s="181">
        <v>71.23</v>
      </c>
      <c r="I27" s="181">
        <v>71.23</v>
      </c>
      <c r="J27" s="181">
        <v>71.23</v>
      </c>
      <c r="K27" s="181"/>
    </row>
    <row r="28" spans="1:11" ht="15">
      <c r="A28" s="180" t="s">
        <v>174</v>
      </c>
      <c r="B28" s="180" t="s">
        <v>152</v>
      </c>
      <c r="C28" s="181">
        <v>0</v>
      </c>
      <c r="D28" s="181">
        <v>0</v>
      </c>
      <c r="E28" s="181">
        <v>0</v>
      </c>
      <c r="F28" s="181">
        <v>0</v>
      </c>
      <c r="G28" s="181">
        <v>0</v>
      </c>
      <c r="H28" s="181">
        <v>0</v>
      </c>
      <c r="I28" s="181">
        <v>0</v>
      </c>
      <c r="J28" s="181">
        <v>0</v>
      </c>
      <c r="K28" s="181"/>
    </row>
    <row r="29" spans="1:11" ht="15">
      <c r="A29" s="180" t="s">
        <v>175</v>
      </c>
      <c r="B29" s="180" t="s">
        <v>154</v>
      </c>
      <c r="C29" s="181">
        <v>160</v>
      </c>
      <c r="D29" s="181">
        <v>160</v>
      </c>
      <c r="E29" s="181">
        <v>160</v>
      </c>
      <c r="F29" s="181">
        <v>160</v>
      </c>
      <c r="G29" s="181">
        <v>160</v>
      </c>
      <c r="H29" s="181">
        <v>240</v>
      </c>
      <c r="I29" s="181">
        <v>160</v>
      </c>
      <c r="J29" s="181">
        <v>160</v>
      </c>
      <c r="K29" s="181"/>
    </row>
    <row r="30" spans="1:11">
      <c r="A30" s="178" t="s">
        <v>176</v>
      </c>
      <c r="B30" s="178" t="s">
        <v>177</v>
      </c>
      <c r="C30" s="179">
        <v>19244.580000000002</v>
      </c>
      <c r="D30" s="179">
        <v>20357.7</v>
      </c>
      <c r="E30" s="179">
        <v>13571.46</v>
      </c>
      <c r="F30" s="179">
        <v>17267.77</v>
      </c>
      <c r="G30" s="179">
        <v>11165.38</v>
      </c>
      <c r="H30" s="179">
        <v>14282.5</v>
      </c>
      <c r="I30" s="179">
        <v>10452.66</v>
      </c>
      <c r="J30" s="179">
        <v>10623.61</v>
      </c>
      <c r="K30" s="179"/>
    </row>
    <row r="31" spans="1:11" ht="15">
      <c r="A31" s="180" t="s">
        <v>178</v>
      </c>
      <c r="B31" s="180" t="s">
        <v>113</v>
      </c>
      <c r="C31" s="181">
        <v>4447.0600000000004</v>
      </c>
      <c r="D31" s="181">
        <v>4447.0600000000004</v>
      </c>
      <c r="E31" s="181">
        <v>3128.83</v>
      </c>
      <c r="F31" s="181">
        <v>905.29</v>
      </c>
      <c r="G31" s="181">
        <v>1810.58</v>
      </c>
      <c r="H31" s="181">
        <v>1810.58</v>
      </c>
      <c r="I31" s="181">
        <v>1810.58</v>
      </c>
      <c r="J31" s="181">
        <v>1810.58</v>
      </c>
      <c r="K31" s="181"/>
    </row>
    <row r="32" spans="1:11" ht="15">
      <c r="A32" s="180" t="s">
        <v>179</v>
      </c>
      <c r="B32" s="180" t="s">
        <v>145</v>
      </c>
      <c r="C32" s="181">
        <v>540.32000000000005</v>
      </c>
      <c r="D32" s="181">
        <v>540.30999999999995</v>
      </c>
      <c r="E32" s="181">
        <v>540.30999999999995</v>
      </c>
      <c r="F32" s="181">
        <v>540.30999999999995</v>
      </c>
      <c r="G32" s="181">
        <v>391.57</v>
      </c>
      <c r="H32" s="181">
        <v>391.57</v>
      </c>
      <c r="I32" s="181">
        <v>391.57</v>
      </c>
      <c r="J32" s="181">
        <v>391.57</v>
      </c>
      <c r="K32" s="181"/>
    </row>
    <row r="33" spans="1:11" ht="15">
      <c r="A33" s="180" t="s">
        <v>180</v>
      </c>
      <c r="B33" s="180" t="s">
        <v>32</v>
      </c>
      <c r="C33" s="181">
        <v>370.59</v>
      </c>
      <c r="D33" s="181">
        <v>370.59</v>
      </c>
      <c r="E33" s="181">
        <v>370.59</v>
      </c>
      <c r="F33" s="181">
        <v>370.59</v>
      </c>
      <c r="G33" s="181">
        <v>268.58</v>
      </c>
      <c r="H33" s="181">
        <v>268.58</v>
      </c>
      <c r="I33" s="181">
        <v>268.58</v>
      </c>
      <c r="J33" s="181">
        <v>268.58</v>
      </c>
      <c r="K33" s="181"/>
    </row>
    <row r="34" spans="1:11" ht="15">
      <c r="A34" s="180" t="s">
        <v>181</v>
      </c>
      <c r="B34" s="180" t="s">
        <v>34</v>
      </c>
      <c r="C34" s="181">
        <v>233.31</v>
      </c>
      <c r="D34" s="181">
        <v>233.31</v>
      </c>
      <c r="E34" s="181">
        <v>233.31</v>
      </c>
      <c r="F34" s="181">
        <v>233.33</v>
      </c>
      <c r="G34" s="181">
        <v>133.32</v>
      </c>
      <c r="H34" s="181">
        <v>133.32</v>
      </c>
      <c r="I34" s="181">
        <v>133.32</v>
      </c>
      <c r="J34" s="181">
        <v>133.32</v>
      </c>
      <c r="K34" s="181"/>
    </row>
    <row r="35" spans="1:11" ht="15">
      <c r="A35" s="180" t="s">
        <v>182</v>
      </c>
      <c r="B35" s="180" t="s">
        <v>36</v>
      </c>
      <c r="C35" s="181">
        <v>287.26</v>
      </c>
      <c r="D35" s="181">
        <v>288.39</v>
      </c>
      <c r="E35" s="181">
        <v>185.29</v>
      </c>
      <c r="F35" s="181">
        <v>185.29</v>
      </c>
      <c r="G35" s="181">
        <v>134.29</v>
      </c>
      <c r="H35" s="181">
        <v>134.29</v>
      </c>
      <c r="I35" s="181">
        <v>420.45</v>
      </c>
      <c r="J35" s="181">
        <v>134.30000000000001</v>
      </c>
      <c r="K35" s="181"/>
    </row>
    <row r="36" spans="1:11" ht="15">
      <c r="A36" s="180" t="s">
        <v>183</v>
      </c>
      <c r="B36" s="180" t="s">
        <v>150</v>
      </c>
      <c r="C36" s="181">
        <v>370.54</v>
      </c>
      <c r="D36" s="181">
        <v>370.55</v>
      </c>
      <c r="E36" s="181">
        <v>370.53</v>
      </c>
      <c r="F36" s="181">
        <v>370.59</v>
      </c>
      <c r="G36" s="181">
        <v>268.55</v>
      </c>
      <c r="H36" s="181">
        <v>268.55</v>
      </c>
      <c r="I36" s="181">
        <v>268.55</v>
      </c>
      <c r="J36" s="181">
        <v>268.55</v>
      </c>
      <c r="K36" s="181"/>
    </row>
    <row r="37" spans="1:11" ht="15">
      <c r="A37" s="180"/>
      <c r="B37" s="180"/>
      <c r="C37" s="181">
        <v>0</v>
      </c>
      <c r="D37" s="181">
        <v>0</v>
      </c>
      <c r="E37" s="181">
        <v>0</v>
      </c>
      <c r="F37" s="181">
        <v>0</v>
      </c>
      <c r="G37" s="181">
        <v>0</v>
      </c>
      <c r="H37" s="181">
        <v>0</v>
      </c>
      <c r="I37" s="181">
        <v>0</v>
      </c>
      <c r="J37" s="181">
        <v>0</v>
      </c>
      <c r="K37" s="181"/>
    </row>
    <row r="38" spans="1:11" ht="15">
      <c r="A38" s="180" t="s">
        <v>184</v>
      </c>
      <c r="B38" s="180" t="s">
        <v>154</v>
      </c>
      <c r="C38" s="181">
        <v>2454.54</v>
      </c>
      <c r="D38" s="181">
        <v>780.12</v>
      </c>
      <c r="E38" s="181">
        <v>766.74</v>
      </c>
      <c r="F38" s="181">
        <v>6247.29</v>
      </c>
      <c r="G38" s="181">
        <v>660</v>
      </c>
      <c r="H38" s="181">
        <v>460.19</v>
      </c>
      <c r="I38" s="181">
        <v>980.94</v>
      </c>
      <c r="J38" s="181">
        <v>660</v>
      </c>
      <c r="K38" s="181"/>
    </row>
    <row r="42" spans="1:11">
      <c r="C42" s="177" t="s">
        <v>134</v>
      </c>
      <c r="D42" s="177" t="s">
        <v>135</v>
      </c>
      <c r="E42" s="177" t="s">
        <v>136</v>
      </c>
      <c r="F42" s="177" t="s">
        <v>137</v>
      </c>
      <c r="G42" s="177" t="s">
        <v>138</v>
      </c>
      <c r="H42" s="177" t="s">
        <v>139</v>
      </c>
      <c r="I42" s="177" t="s">
        <v>140</v>
      </c>
      <c r="J42" s="177" t="s">
        <v>141</v>
      </c>
      <c r="K42" s="177" t="s">
        <v>185</v>
      </c>
    </row>
    <row r="43" spans="1:11" ht="15">
      <c r="B43" s="182" t="s">
        <v>113</v>
      </c>
      <c r="C43" s="183">
        <f t="shared" ref="C43:J50" si="0">C4+C13+C22+C31</f>
        <v>14038.240000000002</v>
      </c>
      <c r="D43" s="183">
        <f t="shared" si="0"/>
        <v>14038.240000000002</v>
      </c>
      <c r="E43" s="183">
        <f t="shared" si="0"/>
        <v>10764.369999999999</v>
      </c>
      <c r="F43" s="183">
        <f t="shared" si="0"/>
        <v>3866.04</v>
      </c>
      <c r="G43" s="183">
        <f t="shared" si="0"/>
        <v>6048.08</v>
      </c>
      <c r="H43" s="183">
        <f t="shared" si="0"/>
        <v>6048.08</v>
      </c>
      <c r="I43" s="183">
        <f t="shared" si="0"/>
        <v>6048.08</v>
      </c>
      <c r="J43" s="183">
        <f t="shared" si="0"/>
        <v>6048.08</v>
      </c>
      <c r="K43" s="183">
        <f t="shared" ref="K43:K50" si="1">SUM(C43:J43)</f>
        <v>66899.210000000006</v>
      </c>
    </row>
    <row r="44" spans="1:11" ht="15">
      <c r="B44" s="182" t="s">
        <v>145</v>
      </c>
      <c r="C44" s="183">
        <f t="shared" si="0"/>
        <v>1705.6800000000003</v>
      </c>
      <c r="D44" s="183">
        <f t="shared" si="0"/>
        <v>1705.66</v>
      </c>
      <c r="E44" s="183">
        <f t="shared" si="0"/>
        <v>1642.8700000000001</v>
      </c>
      <c r="F44" s="183">
        <f t="shared" si="0"/>
        <v>1627.17</v>
      </c>
      <c r="G44" s="183">
        <f t="shared" si="0"/>
        <v>1181.96</v>
      </c>
      <c r="H44" s="183">
        <f t="shared" si="0"/>
        <v>1186.52</v>
      </c>
      <c r="I44" s="183">
        <f t="shared" si="0"/>
        <v>1181.96</v>
      </c>
      <c r="J44" s="183">
        <f t="shared" si="0"/>
        <v>1181.96</v>
      </c>
      <c r="K44" s="183">
        <f t="shared" si="1"/>
        <v>11413.779999999999</v>
      </c>
    </row>
    <row r="45" spans="1:11" ht="15">
      <c r="B45" s="180" t="s">
        <v>32</v>
      </c>
      <c r="C45">
        <f t="shared" si="0"/>
        <v>1169.8599999999999</v>
      </c>
      <c r="D45">
        <f t="shared" si="0"/>
        <v>1169.8599999999999</v>
      </c>
      <c r="E45">
        <f t="shared" si="0"/>
        <v>1126.8</v>
      </c>
      <c r="F45">
        <f t="shared" si="0"/>
        <v>1116.01</v>
      </c>
      <c r="G45">
        <f t="shared" si="0"/>
        <v>810.69</v>
      </c>
      <c r="H45">
        <f t="shared" si="0"/>
        <v>810.69</v>
      </c>
      <c r="I45">
        <f t="shared" si="0"/>
        <v>810.69</v>
      </c>
      <c r="J45">
        <f t="shared" si="0"/>
        <v>810.69</v>
      </c>
      <c r="K45">
        <f t="shared" si="1"/>
        <v>7825.2900000000009</v>
      </c>
    </row>
    <row r="46" spans="1:11" ht="15">
      <c r="B46" s="180" t="s">
        <v>34</v>
      </c>
      <c r="C46">
        <f t="shared" si="0"/>
        <v>566.6099999999999</v>
      </c>
      <c r="D46">
        <f t="shared" si="0"/>
        <v>566.6099999999999</v>
      </c>
      <c r="E46">
        <f t="shared" si="0"/>
        <v>539.95000000000005</v>
      </c>
      <c r="F46">
        <f t="shared" si="0"/>
        <v>533.31000000000006</v>
      </c>
      <c r="G46">
        <f t="shared" si="0"/>
        <v>333.29999999999995</v>
      </c>
      <c r="H46">
        <f t="shared" si="0"/>
        <v>333.29999999999995</v>
      </c>
      <c r="I46">
        <f t="shared" si="0"/>
        <v>333.29999999999995</v>
      </c>
      <c r="J46">
        <f t="shared" si="0"/>
        <v>333.29999999999995</v>
      </c>
      <c r="K46">
        <f t="shared" si="1"/>
        <v>3539.6800000000003</v>
      </c>
    </row>
    <row r="47" spans="1:11" ht="15">
      <c r="B47" s="180" t="s">
        <v>36</v>
      </c>
      <c r="C47">
        <f t="shared" si="0"/>
        <v>818.31000000000006</v>
      </c>
      <c r="D47">
        <f t="shared" si="0"/>
        <v>823.4</v>
      </c>
      <c r="E47">
        <f t="shared" si="0"/>
        <v>563.39</v>
      </c>
      <c r="F47">
        <f t="shared" si="0"/>
        <v>558.01</v>
      </c>
      <c r="G47">
        <f t="shared" si="0"/>
        <v>405.33000000000004</v>
      </c>
      <c r="H47">
        <f t="shared" si="0"/>
        <v>405.33000000000004</v>
      </c>
      <c r="I47">
        <f t="shared" si="0"/>
        <v>691.49</v>
      </c>
      <c r="J47">
        <f t="shared" si="0"/>
        <v>405.34000000000003</v>
      </c>
      <c r="K47">
        <f t="shared" si="1"/>
        <v>4670.5999999999995</v>
      </c>
    </row>
    <row r="48" spans="1:11" ht="15">
      <c r="B48" s="182" t="s">
        <v>150</v>
      </c>
      <c r="C48" s="183">
        <f t="shared" si="0"/>
        <v>1113.78</v>
      </c>
      <c r="D48" s="183">
        <f t="shared" si="0"/>
        <v>1113.78</v>
      </c>
      <c r="E48" s="183">
        <f t="shared" si="0"/>
        <v>1126.6300000000001</v>
      </c>
      <c r="F48" s="183">
        <f t="shared" si="0"/>
        <v>1116.01</v>
      </c>
      <c r="G48" s="183">
        <f t="shared" si="0"/>
        <v>810.5</v>
      </c>
      <c r="H48" s="183">
        <f t="shared" si="0"/>
        <v>810.56</v>
      </c>
      <c r="I48" s="183">
        <f t="shared" si="0"/>
        <v>810.53</v>
      </c>
      <c r="J48" s="183">
        <f t="shared" si="0"/>
        <v>810.53</v>
      </c>
      <c r="K48" s="183">
        <f t="shared" si="1"/>
        <v>7712.32</v>
      </c>
    </row>
    <row r="49" spans="2:11" ht="15">
      <c r="B49" s="180" t="s">
        <v>152</v>
      </c>
      <c r="C49">
        <f t="shared" si="0"/>
        <v>294.97000000000003</v>
      </c>
      <c r="D49">
        <f t="shared" si="0"/>
        <v>294.97000000000003</v>
      </c>
      <c r="E49">
        <f t="shared" si="0"/>
        <v>294.97000000000003</v>
      </c>
      <c r="F49">
        <f t="shared" si="0"/>
        <v>307.48</v>
      </c>
      <c r="G49">
        <f t="shared" si="0"/>
        <v>320.11</v>
      </c>
      <c r="H49">
        <f t="shared" si="0"/>
        <v>320.11</v>
      </c>
      <c r="I49">
        <f t="shared" si="0"/>
        <v>320.11</v>
      </c>
      <c r="J49">
        <f t="shared" si="0"/>
        <v>320.11</v>
      </c>
      <c r="K49">
        <f t="shared" si="1"/>
        <v>2472.8300000000004</v>
      </c>
    </row>
    <row r="50" spans="2:11" ht="15">
      <c r="B50" s="180" t="s">
        <v>154</v>
      </c>
      <c r="C50">
        <f t="shared" si="0"/>
        <v>4203.54</v>
      </c>
      <c r="D50">
        <f t="shared" si="0"/>
        <v>2529.12</v>
      </c>
      <c r="E50">
        <f t="shared" si="0"/>
        <v>2491.7399999999998</v>
      </c>
      <c r="F50">
        <f t="shared" si="0"/>
        <v>13533.54</v>
      </c>
      <c r="G50">
        <f t="shared" si="0"/>
        <v>2270</v>
      </c>
      <c r="H50">
        <f t="shared" si="0"/>
        <v>2250.19</v>
      </c>
      <c r="I50">
        <f t="shared" si="0"/>
        <v>2590.94</v>
      </c>
      <c r="J50">
        <f t="shared" si="0"/>
        <v>2270</v>
      </c>
      <c r="K50">
        <f t="shared" si="1"/>
        <v>32139.07</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25"/>
  <sheetViews>
    <sheetView zoomScale="80" zoomScaleNormal="80" workbookViewId="0">
      <pane xSplit="1" ySplit="1" topLeftCell="P96" activePane="bottomRight" state="frozen"/>
      <selection pane="topRight" activeCell="P1" sqref="P1"/>
      <selection pane="bottomLeft" activeCell="A96" sqref="A96"/>
      <selection pane="bottomRight" activeCell="R112" sqref="R112"/>
    </sheetView>
  </sheetViews>
  <sheetFormatPr defaultColWidth="10.5" defaultRowHeight="14.25"/>
  <cols>
    <col min="1" max="1" width="12.625" style="184" customWidth="1"/>
    <col min="2" max="2" width="9.5" style="184" customWidth="1"/>
    <col min="3" max="3" width="13" style="184" customWidth="1"/>
    <col min="4" max="4" width="40.75" style="184" customWidth="1"/>
    <col min="5" max="5" width="15.625" style="184" customWidth="1"/>
    <col min="6" max="6" width="19" style="184" customWidth="1"/>
    <col min="7" max="7" width="17.375" style="184" customWidth="1"/>
    <col min="8" max="8" width="23.125" style="184" customWidth="1"/>
    <col min="9" max="9" width="19.75" style="184" customWidth="1"/>
    <col min="10" max="10" width="22.75" style="184" customWidth="1"/>
    <col min="11" max="11" width="15" style="184" customWidth="1"/>
    <col min="12" max="12" width="15.75" style="184" customWidth="1"/>
    <col min="13" max="14" width="24.25" style="184" customWidth="1"/>
    <col min="15" max="16" width="15.125" style="184" customWidth="1"/>
    <col min="17" max="17" width="17.875" style="184" customWidth="1"/>
    <col min="18" max="20" width="32.625" style="184" customWidth="1"/>
    <col min="21" max="21" width="32.625" style="185" customWidth="1"/>
    <col min="22" max="22" width="16.5" style="184" customWidth="1"/>
    <col min="23" max="25" width="35.25" style="184" customWidth="1"/>
    <col min="26" max="26" width="23.125" style="184" customWidth="1"/>
    <col min="27" max="29" width="23.75" style="184" customWidth="1"/>
    <col min="30" max="30" width="20.75" style="184" customWidth="1"/>
    <col min="31" max="33" width="19.875" style="184" customWidth="1"/>
    <col min="34" max="34" width="17.75" style="184" customWidth="1"/>
    <col min="35" max="35" width="16" style="184" customWidth="1"/>
    <col min="36" max="1024" width="10.5" style="184"/>
  </cols>
  <sheetData>
    <row r="1" spans="1:36" ht="15">
      <c r="A1" s="186" t="s">
        <v>186</v>
      </c>
      <c r="B1" s="187" t="s">
        <v>187</v>
      </c>
      <c r="C1" s="187" t="s">
        <v>188</v>
      </c>
      <c r="D1" s="187" t="s">
        <v>189</v>
      </c>
      <c r="E1" s="187" t="s">
        <v>190</v>
      </c>
      <c r="F1" s="187" t="s">
        <v>191</v>
      </c>
      <c r="G1" s="187" t="s">
        <v>192</v>
      </c>
      <c r="H1" s="187" t="s">
        <v>193</v>
      </c>
      <c r="I1" s="187" t="s">
        <v>194</v>
      </c>
      <c r="J1" s="187" t="s">
        <v>195</v>
      </c>
      <c r="K1" s="187" t="s">
        <v>196</v>
      </c>
      <c r="L1" s="187" t="s">
        <v>197</v>
      </c>
      <c r="M1" s="187" t="s">
        <v>198</v>
      </c>
      <c r="N1" s="187" t="s">
        <v>199</v>
      </c>
      <c r="O1" s="187" t="s">
        <v>200</v>
      </c>
      <c r="Q1" s="187" t="s">
        <v>201</v>
      </c>
      <c r="R1" s="187" t="s">
        <v>202</v>
      </c>
      <c r="S1" s="187" t="s">
        <v>203</v>
      </c>
      <c r="T1" s="187" t="s">
        <v>204</v>
      </c>
      <c r="U1" s="188" t="s">
        <v>205</v>
      </c>
      <c r="V1" s="187" t="s">
        <v>206</v>
      </c>
      <c r="W1" s="187" t="s">
        <v>207</v>
      </c>
      <c r="X1" s="187" t="s">
        <v>208</v>
      </c>
      <c r="Y1" s="187" t="s">
        <v>209</v>
      </c>
      <c r="Z1" s="187" t="s">
        <v>210</v>
      </c>
      <c r="AA1" s="187" t="s">
        <v>211</v>
      </c>
      <c r="AB1" s="187" t="s">
        <v>212</v>
      </c>
      <c r="AC1" s="187" t="s">
        <v>213</v>
      </c>
      <c r="AD1" s="187" t="s">
        <v>161</v>
      </c>
      <c r="AE1" s="187" t="s">
        <v>214</v>
      </c>
      <c r="AF1" s="187" t="s">
        <v>215</v>
      </c>
      <c r="AG1" s="187" t="s">
        <v>36</v>
      </c>
      <c r="AH1" s="187" t="s">
        <v>216</v>
      </c>
      <c r="AI1" s="187" t="s">
        <v>217</v>
      </c>
      <c r="AJ1" s="187" t="s">
        <v>218</v>
      </c>
    </row>
    <row r="2" spans="1:36">
      <c r="A2" s="184" t="s">
        <v>219</v>
      </c>
      <c r="B2" s="189">
        <v>1</v>
      </c>
      <c r="C2" s="189" t="s">
        <v>220</v>
      </c>
      <c r="D2" s="189" t="s">
        <v>221</v>
      </c>
      <c r="E2" s="189" t="s">
        <v>222</v>
      </c>
      <c r="F2" s="190" t="s">
        <v>223</v>
      </c>
      <c r="G2" s="190" t="s">
        <v>224</v>
      </c>
      <c r="H2" s="191">
        <v>7.0000000000000007E-2</v>
      </c>
      <c r="I2" s="191">
        <v>166.61</v>
      </c>
      <c r="K2" s="191">
        <v>2000</v>
      </c>
      <c r="L2" s="191">
        <v>500</v>
      </c>
      <c r="M2" s="191">
        <v>2666.68</v>
      </c>
      <c r="O2" s="191">
        <v>189.01</v>
      </c>
      <c r="R2" s="191">
        <v>36.58</v>
      </c>
      <c r="V2" s="191">
        <v>1250</v>
      </c>
      <c r="W2" s="191">
        <v>1475.59</v>
      </c>
      <c r="X2" s="191">
        <v>1191.0899999999999</v>
      </c>
      <c r="Y2" s="190" t="s">
        <v>225</v>
      </c>
      <c r="Z2" s="189" t="s">
        <v>226</v>
      </c>
      <c r="AA2" s="189" t="s">
        <v>227</v>
      </c>
      <c r="AB2" s="189" t="s">
        <v>228</v>
      </c>
      <c r="AC2" s="191">
        <v>166.67</v>
      </c>
      <c r="AD2" s="191">
        <v>33.33</v>
      </c>
      <c r="AE2" s="191">
        <v>223.01</v>
      </c>
      <c r="AF2" s="191">
        <v>20</v>
      </c>
      <c r="AG2" s="191">
        <v>138.88999999999999</v>
      </c>
      <c r="AH2" s="191">
        <v>0</v>
      </c>
      <c r="AJ2" s="189" t="s">
        <v>229</v>
      </c>
    </row>
    <row r="3" spans="1:36">
      <c r="A3" s="184" t="s">
        <v>219</v>
      </c>
      <c r="B3" s="189">
        <v>2</v>
      </c>
      <c r="C3" s="189" t="s">
        <v>230</v>
      </c>
      <c r="D3" s="189" t="s">
        <v>231</v>
      </c>
      <c r="E3" s="189" t="s">
        <v>232</v>
      </c>
      <c r="F3" s="190" t="s">
        <v>233</v>
      </c>
      <c r="G3" s="190" t="s">
        <v>224</v>
      </c>
      <c r="K3" s="191">
        <v>1800</v>
      </c>
      <c r="L3" s="191">
        <v>400</v>
      </c>
      <c r="M3" s="191">
        <v>2200</v>
      </c>
      <c r="O3" s="191">
        <v>170.1</v>
      </c>
      <c r="Q3" s="191">
        <v>707.81</v>
      </c>
      <c r="R3" s="191">
        <v>31.15</v>
      </c>
      <c r="S3" s="191">
        <v>312.5</v>
      </c>
      <c r="V3" s="191">
        <v>590.85</v>
      </c>
      <c r="W3" s="191">
        <v>1812.41</v>
      </c>
      <c r="X3" s="191">
        <v>387.59</v>
      </c>
      <c r="Y3" s="190" t="s">
        <v>225</v>
      </c>
      <c r="Z3" s="189" t="s">
        <v>234</v>
      </c>
      <c r="AA3" s="189" t="s">
        <v>235</v>
      </c>
      <c r="AB3" s="189" t="s">
        <v>228</v>
      </c>
      <c r="AC3" s="191">
        <v>150</v>
      </c>
      <c r="AD3" s="191">
        <v>33.33</v>
      </c>
      <c r="AE3" s="191">
        <v>200.7</v>
      </c>
      <c r="AF3" s="191">
        <v>18</v>
      </c>
      <c r="AG3" s="191">
        <v>95</v>
      </c>
      <c r="AH3" s="191">
        <v>149.94</v>
      </c>
    </row>
    <row r="4" spans="1:36">
      <c r="A4" s="184" t="s">
        <v>219</v>
      </c>
      <c r="B4" s="189">
        <v>3</v>
      </c>
      <c r="C4" s="189" t="s">
        <v>236</v>
      </c>
      <c r="D4" s="189" t="s">
        <v>237</v>
      </c>
      <c r="E4" s="189" t="s">
        <v>232</v>
      </c>
      <c r="F4" s="190" t="s">
        <v>238</v>
      </c>
      <c r="G4" s="190" t="s">
        <v>224</v>
      </c>
      <c r="K4" s="191">
        <v>670</v>
      </c>
      <c r="M4" s="191">
        <v>670</v>
      </c>
      <c r="O4" s="191">
        <v>63.32</v>
      </c>
      <c r="V4" s="191">
        <v>335</v>
      </c>
      <c r="W4" s="191">
        <v>398.32</v>
      </c>
      <c r="X4" s="191">
        <v>271.68</v>
      </c>
      <c r="Y4" s="190" t="s">
        <v>225</v>
      </c>
      <c r="Z4" s="189"/>
      <c r="AA4" s="189"/>
      <c r="AC4" s="191">
        <v>55.83</v>
      </c>
      <c r="AD4" s="191">
        <v>33.33</v>
      </c>
      <c r="AE4" s="191">
        <v>74.709999999999994</v>
      </c>
      <c r="AF4" s="191">
        <v>6.7</v>
      </c>
      <c r="AG4" s="191">
        <v>27.92</v>
      </c>
      <c r="AH4" s="191">
        <v>0</v>
      </c>
    </row>
    <row r="5" spans="1:36">
      <c r="A5" s="184" t="s">
        <v>219</v>
      </c>
      <c r="B5" s="189">
        <v>4</v>
      </c>
      <c r="C5" s="189" t="s">
        <v>239</v>
      </c>
      <c r="D5" s="189" t="s">
        <v>240</v>
      </c>
      <c r="E5" s="189" t="s">
        <v>222</v>
      </c>
      <c r="F5" s="190" t="s">
        <v>241</v>
      </c>
      <c r="G5" s="190" t="s">
        <v>224</v>
      </c>
      <c r="K5" s="191">
        <v>414.11</v>
      </c>
      <c r="L5" s="191">
        <v>100</v>
      </c>
      <c r="M5" s="191">
        <v>514.11</v>
      </c>
      <c r="O5" s="191">
        <v>39.130000000000003</v>
      </c>
      <c r="Q5" s="191">
        <v>104.41</v>
      </c>
      <c r="T5" s="191">
        <v>59.4</v>
      </c>
      <c r="V5" s="191">
        <v>257.06</v>
      </c>
      <c r="W5" s="191">
        <v>460</v>
      </c>
      <c r="X5" s="191">
        <v>54.11</v>
      </c>
      <c r="Y5" s="190" t="s">
        <v>225</v>
      </c>
      <c r="Z5" s="189" t="s">
        <v>242</v>
      </c>
      <c r="AA5" s="189" t="s">
        <v>227</v>
      </c>
      <c r="AB5" s="189" t="s">
        <v>228</v>
      </c>
      <c r="AC5" s="191">
        <v>34.51</v>
      </c>
      <c r="AD5" s="191">
        <v>33.33</v>
      </c>
      <c r="AE5" s="191">
        <v>46.17</v>
      </c>
      <c r="AF5" s="191">
        <v>4.1399999999999997</v>
      </c>
      <c r="AG5" s="191">
        <v>26.46</v>
      </c>
      <c r="AH5" s="191">
        <v>34.5</v>
      </c>
    </row>
    <row r="6" spans="1:36">
      <c r="A6" s="184" t="s">
        <v>219</v>
      </c>
      <c r="B6" s="189">
        <v>5</v>
      </c>
      <c r="C6" s="189" t="s">
        <v>243</v>
      </c>
      <c r="D6" s="189" t="s">
        <v>244</v>
      </c>
      <c r="E6" s="189" t="s">
        <v>222</v>
      </c>
      <c r="F6" s="190" t="s">
        <v>245</v>
      </c>
      <c r="G6" s="190" t="s">
        <v>224</v>
      </c>
      <c r="I6" s="191">
        <v>33.69</v>
      </c>
      <c r="K6" s="191">
        <v>404.4</v>
      </c>
      <c r="M6" s="191">
        <v>438.09</v>
      </c>
      <c r="O6" s="191">
        <v>38.22</v>
      </c>
      <c r="T6" s="191">
        <v>38.67</v>
      </c>
      <c r="V6" s="191">
        <v>202.2</v>
      </c>
      <c r="W6" s="191">
        <v>279.08999999999997</v>
      </c>
      <c r="X6" s="191">
        <v>159</v>
      </c>
      <c r="Y6" s="190" t="s">
        <v>225</v>
      </c>
      <c r="Z6" s="189" t="s">
        <v>246</v>
      </c>
      <c r="AA6" s="189" t="s">
        <v>227</v>
      </c>
      <c r="AB6" s="189" t="s">
        <v>228</v>
      </c>
      <c r="AC6" s="191">
        <v>33.700000000000003</v>
      </c>
      <c r="AD6" s="191">
        <v>33.33</v>
      </c>
      <c r="AE6" s="191">
        <v>45.09</v>
      </c>
      <c r="AF6" s="191">
        <v>4.04</v>
      </c>
      <c r="AG6" s="191">
        <v>21.34</v>
      </c>
      <c r="AH6" s="191">
        <v>0</v>
      </c>
    </row>
    <row r="7" spans="1:36">
      <c r="A7" s="184" t="s">
        <v>219</v>
      </c>
      <c r="B7" s="189">
        <v>6</v>
      </c>
      <c r="C7" s="189" t="s">
        <v>247</v>
      </c>
      <c r="D7" s="189" t="s">
        <v>248</v>
      </c>
      <c r="E7" s="189" t="s">
        <v>249</v>
      </c>
      <c r="F7" s="190" t="s">
        <v>223</v>
      </c>
      <c r="G7" s="190" t="s">
        <v>224</v>
      </c>
      <c r="K7" s="191">
        <v>426.34</v>
      </c>
      <c r="L7" s="191">
        <v>80</v>
      </c>
      <c r="M7" s="191">
        <v>506.34</v>
      </c>
      <c r="N7" s="191">
        <v>14.54</v>
      </c>
      <c r="O7" s="191">
        <v>40.29</v>
      </c>
      <c r="T7" s="191">
        <v>75.23</v>
      </c>
      <c r="V7" s="191">
        <v>253.17</v>
      </c>
      <c r="W7" s="191">
        <v>383.23</v>
      </c>
      <c r="X7" s="191">
        <v>123.11</v>
      </c>
      <c r="Y7" s="190" t="s">
        <v>225</v>
      </c>
      <c r="Z7" s="189" t="s">
        <v>250</v>
      </c>
      <c r="AA7" s="189" t="s">
        <v>227</v>
      </c>
      <c r="AB7" s="189" t="s">
        <v>228</v>
      </c>
      <c r="AC7" s="191">
        <v>35.53</v>
      </c>
      <c r="AD7" s="191">
        <v>33.33</v>
      </c>
      <c r="AE7" s="191">
        <v>47.54</v>
      </c>
      <c r="AF7" s="191">
        <v>4.26</v>
      </c>
      <c r="AG7" s="191">
        <v>29.61</v>
      </c>
      <c r="AH7" s="191">
        <v>35.51</v>
      </c>
    </row>
    <row r="8" spans="1:36">
      <c r="A8" s="184" t="s">
        <v>219</v>
      </c>
      <c r="B8" s="189">
        <v>7</v>
      </c>
      <c r="C8" s="189" t="s">
        <v>251</v>
      </c>
      <c r="D8" s="189" t="s">
        <v>252</v>
      </c>
      <c r="E8" s="189" t="s">
        <v>222</v>
      </c>
      <c r="F8" s="190" t="s">
        <v>253</v>
      </c>
      <c r="G8" s="190" t="s">
        <v>224</v>
      </c>
      <c r="K8" s="191">
        <v>411.99</v>
      </c>
      <c r="L8" s="191">
        <v>30</v>
      </c>
      <c r="M8" s="191">
        <v>441.99</v>
      </c>
      <c r="O8" s="191">
        <v>38.93</v>
      </c>
      <c r="V8" s="191">
        <v>221</v>
      </c>
      <c r="W8" s="191">
        <v>259.93</v>
      </c>
      <c r="X8" s="191">
        <v>182.06</v>
      </c>
      <c r="Y8" s="190" t="s">
        <v>225</v>
      </c>
      <c r="Z8" s="189" t="s">
        <v>254</v>
      </c>
      <c r="AA8" s="189" t="s">
        <v>227</v>
      </c>
      <c r="AB8" s="189" t="s">
        <v>228</v>
      </c>
      <c r="AC8" s="191">
        <v>34.33</v>
      </c>
      <c r="AD8" s="191">
        <v>33.33</v>
      </c>
      <c r="AE8" s="191">
        <v>45.94</v>
      </c>
      <c r="AF8" s="191">
        <v>4.12</v>
      </c>
      <c r="AG8" s="191">
        <v>17.170000000000002</v>
      </c>
      <c r="AH8" s="191">
        <v>34.32</v>
      </c>
    </row>
    <row r="9" spans="1:36">
      <c r="A9" s="184" t="s">
        <v>219</v>
      </c>
      <c r="B9" s="189">
        <v>8</v>
      </c>
      <c r="C9" s="189" t="s">
        <v>255</v>
      </c>
      <c r="D9" s="189" t="s">
        <v>256</v>
      </c>
      <c r="E9" s="189" t="s">
        <v>257</v>
      </c>
      <c r="F9" s="190" t="s">
        <v>258</v>
      </c>
      <c r="G9" s="190" t="s">
        <v>224</v>
      </c>
      <c r="K9" s="191">
        <v>1100</v>
      </c>
      <c r="L9" s="191">
        <v>115</v>
      </c>
      <c r="M9" s="191">
        <v>1215</v>
      </c>
      <c r="O9" s="191">
        <v>103.95</v>
      </c>
      <c r="T9" s="191">
        <v>125.71</v>
      </c>
      <c r="V9" s="191">
        <v>607.5</v>
      </c>
      <c r="W9" s="191">
        <v>837.16</v>
      </c>
      <c r="X9" s="191">
        <v>377.84</v>
      </c>
      <c r="Y9" s="190" t="s">
        <v>225</v>
      </c>
      <c r="Z9" s="189" t="s">
        <v>259</v>
      </c>
      <c r="AA9" s="189" t="s">
        <v>227</v>
      </c>
      <c r="AB9" s="189" t="s">
        <v>228</v>
      </c>
      <c r="AC9" s="191">
        <v>91.67</v>
      </c>
      <c r="AD9" s="191">
        <v>33.33</v>
      </c>
      <c r="AE9" s="191">
        <v>122.65</v>
      </c>
      <c r="AF9" s="191">
        <v>11</v>
      </c>
      <c r="AG9" s="191">
        <v>55</v>
      </c>
      <c r="AH9" s="191">
        <v>91.63</v>
      </c>
    </row>
    <row r="10" spans="1:36">
      <c r="A10" s="184" t="s">
        <v>219</v>
      </c>
      <c r="B10" s="189">
        <v>9</v>
      </c>
      <c r="C10" s="189" t="s">
        <v>260</v>
      </c>
      <c r="D10" s="189" t="s">
        <v>261</v>
      </c>
      <c r="E10" s="189" t="s">
        <v>257</v>
      </c>
      <c r="F10" s="190" t="s">
        <v>262</v>
      </c>
      <c r="G10" s="190" t="s">
        <v>224</v>
      </c>
      <c r="H10" s="191">
        <v>0.03</v>
      </c>
      <c r="I10" s="191">
        <v>74.97</v>
      </c>
      <c r="K10" s="191">
        <v>900</v>
      </c>
      <c r="L10" s="191">
        <v>300</v>
      </c>
      <c r="M10" s="191">
        <v>1275</v>
      </c>
      <c r="O10" s="191">
        <v>85.05</v>
      </c>
      <c r="Q10" s="191">
        <v>90.28</v>
      </c>
      <c r="V10" s="191">
        <v>509.72</v>
      </c>
      <c r="W10" s="191">
        <v>685.05</v>
      </c>
      <c r="X10" s="191">
        <v>589.95000000000005</v>
      </c>
      <c r="Y10" s="190" t="s">
        <v>225</v>
      </c>
      <c r="Z10" s="189" t="s">
        <v>263</v>
      </c>
      <c r="AA10" s="189" t="s">
        <v>227</v>
      </c>
      <c r="AB10" s="189" t="s">
        <v>228</v>
      </c>
      <c r="AC10" s="191">
        <v>75</v>
      </c>
      <c r="AD10" s="191">
        <v>33.33</v>
      </c>
      <c r="AE10" s="191">
        <v>100.35</v>
      </c>
      <c r="AF10" s="191">
        <v>9</v>
      </c>
      <c r="AG10" s="191">
        <v>47.5</v>
      </c>
      <c r="AH10" s="191">
        <v>0</v>
      </c>
    </row>
    <row r="11" spans="1:36">
      <c r="A11" s="184" t="s">
        <v>219</v>
      </c>
      <c r="B11" s="189">
        <v>10</v>
      </c>
      <c r="C11" s="189" t="s">
        <v>264</v>
      </c>
      <c r="D11" s="189" t="s">
        <v>265</v>
      </c>
      <c r="E11" s="189" t="s">
        <v>222</v>
      </c>
      <c r="F11" s="190" t="s">
        <v>266</v>
      </c>
      <c r="G11" s="190" t="s">
        <v>224</v>
      </c>
      <c r="K11" s="191">
        <v>404.4</v>
      </c>
      <c r="L11" s="191">
        <v>60</v>
      </c>
      <c r="M11" s="191">
        <v>464.4</v>
      </c>
      <c r="N11" s="191">
        <v>13.79</v>
      </c>
      <c r="O11" s="191">
        <v>38.22</v>
      </c>
      <c r="T11" s="191">
        <v>79.75</v>
      </c>
      <c r="V11" s="191">
        <v>232.2</v>
      </c>
      <c r="W11" s="191">
        <v>363.96</v>
      </c>
      <c r="X11" s="191">
        <v>100.44</v>
      </c>
      <c r="Y11" s="190" t="s">
        <v>225</v>
      </c>
      <c r="Z11" s="189" t="s">
        <v>267</v>
      </c>
      <c r="AA11" s="189" t="s">
        <v>227</v>
      </c>
      <c r="AB11" s="189" t="s">
        <v>228</v>
      </c>
      <c r="AC11" s="191">
        <v>33.700000000000003</v>
      </c>
      <c r="AD11" s="191">
        <v>33.33</v>
      </c>
      <c r="AE11" s="191">
        <v>45.09</v>
      </c>
      <c r="AF11" s="191">
        <v>4.04</v>
      </c>
      <c r="AG11" s="191">
        <v>24.71</v>
      </c>
      <c r="AH11" s="191">
        <v>33.69</v>
      </c>
    </row>
    <row r="12" spans="1:36">
      <c r="A12" s="184" t="s">
        <v>219</v>
      </c>
      <c r="B12" s="189">
        <v>11</v>
      </c>
      <c r="C12" s="189" t="s">
        <v>268</v>
      </c>
      <c r="D12" s="189" t="s">
        <v>269</v>
      </c>
      <c r="E12" s="189" t="s">
        <v>232</v>
      </c>
      <c r="F12" s="190" t="s">
        <v>270</v>
      </c>
      <c r="G12" s="190" t="s">
        <v>224</v>
      </c>
      <c r="K12" s="191">
        <v>646</v>
      </c>
      <c r="L12" s="191">
        <v>24</v>
      </c>
      <c r="M12" s="191">
        <v>670</v>
      </c>
      <c r="O12" s="191">
        <v>61.05</v>
      </c>
      <c r="T12" s="191">
        <v>63.35</v>
      </c>
      <c r="V12" s="191">
        <v>335</v>
      </c>
      <c r="W12" s="191">
        <v>459.4</v>
      </c>
      <c r="X12" s="191">
        <v>210.6</v>
      </c>
      <c r="Y12" s="190" t="s">
        <v>225</v>
      </c>
      <c r="Z12" s="189" t="s">
        <v>271</v>
      </c>
      <c r="AA12" s="189" t="s">
        <v>227</v>
      </c>
      <c r="AB12" s="189" t="s">
        <v>228</v>
      </c>
      <c r="AC12" s="191">
        <v>53.83</v>
      </c>
      <c r="AD12" s="191">
        <v>33.33</v>
      </c>
      <c r="AE12" s="191">
        <v>72.03</v>
      </c>
      <c r="AF12" s="191">
        <v>6.46</v>
      </c>
      <c r="AG12" s="191">
        <v>26.92</v>
      </c>
      <c r="AH12" s="191">
        <v>53.81</v>
      </c>
    </row>
    <row r="13" spans="1:36">
      <c r="A13" s="184" t="s">
        <v>219</v>
      </c>
      <c r="B13" s="189">
        <v>12</v>
      </c>
      <c r="C13" s="189" t="s">
        <v>272</v>
      </c>
      <c r="D13" s="189" t="s">
        <v>273</v>
      </c>
      <c r="E13" s="189" t="s">
        <v>257</v>
      </c>
      <c r="F13" s="190" t="s">
        <v>274</v>
      </c>
      <c r="G13" s="190" t="s">
        <v>224</v>
      </c>
      <c r="K13" s="191">
        <v>950</v>
      </c>
      <c r="L13" s="191">
        <v>250</v>
      </c>
      <c r="M13" s="191">
        <v>1200</v>
      </c>
      <c r="O13" s="191">
        <v>89.78</v>
      </c>
      <c r="V13" s="191">
        <v>600</v>
      </c>
      <c r="W13" s="191">
        <v>689.78</v>
      </c>
      <c r="X13" s="191">
        <v>510.22</v>
      </c>
      <c r="Y13" s="190" t="s">
        <v>225</v>
      </c>
      <c r="Z13" s="189" t="s">
        <v>275</v>
      </c>
      <c r="AA13" s="189" t="s">
        <v>227</v>
      </c>
      <c r="AB13" s="189" t="s">
        <v>228</v>
      </c>
      <c r="AC13" s="191">
        <v>79.17</v>
      </c>
      <c r="AD13" s="191">
        <v>33.33</v>
      </c>
      <c r="AE13" s="191">
        <v>105.93</v>
      </c>
      <c r="AF13" s="191">
        <v>9.5</v>
      </c>
      <c r="AG13" s="191">
        <v>58.06</v>
      </c>
      <c r="AH13" s="191">
        <v>79.14</v>
      </c>
    </row>
    <row r="14" spans="1:36">
      <c r="A14" s="184" t="s">
        <v>219</v>
      </c>
      <c r="B14" s="189">
        <v>13</v>
      </c>
      <c r="C14" s="189" t="s">
        <v>276</v>
      </c>
      <c r="D14" s="189" t="s">
        <v>277</v>
      </c>
      <c r="E14" s="189" t="s">
        <v>249</v>
      </c>
      <c r="F14" s="190" t="s">
        <v>223</v>
      </c>
      <c r="G14" s="190" t="s">
        <v>224</v>
      </c>
      <c r="K14" s="191">
        <v>428.84</v>
      </c>
      <c r="L14" s="191">
        <v>80</v>
      </c>
      <c r="M14" s="191">
        <v>508.84</v>
      </c>
      <c r="O14" s="191">
        <v>40.53</v>
      </c>
      <c r="T14" s="191">
        <v>113.42</v>
      </c>
      <c r="V14" s="191">
        <v>254.42</v>
      </c>
      <c r="W14" s="191">
        <v>408.37</v>
      </c>
      <c r="X14" s="191">
        <v>100.47</v>
      </c>
      <c r="Y14" s="190" t="s">
        <v>225</v>
      </c>
      <c r="Z14" s="189" t="s">
        <v>278</v>
      </c>
      <c r="AA14" s="189" t="s">
        <v>227</v>
      </c>
      <c r="AB14" s="189" t="s">
        <v>228</v>
      </c>
      <c r="AC14" s="191">
        <v>35.74</v>
      </c>
      <c r="AD14" s="191">
        <v>33.33</v>
      </c>
      <c r="AE14" s="191">
        <v>47.82</v>
      </c>
      <c r="AF14" s="191">
        <v>4.29</v>
      </c>
      <c r="AG14" s="191">
        <v>29.78</v>
      </c>
      <c r="AH14" s="191">
        <v>35.72</v>
      </c>
    </row>
    <row r="15" spans="1:36">
      <c r="A15" s="184" t="s">
        <v>219</v>
      </c>
      <c r="B15" s="189">
        <v>14</v>
      </c>
      <c r="C15" s="189" t="s">
        <v>279</v>
      </c>
      <c r="D15" s="189" t="s">
        <v>280</v>
      </c>
      <c r="E15" s="189" t="s">
        <v>222</v>
      </c>
      <c r="F15" s="190" t="s">
        <v>281</v>
      </c>
      <c r="G15" s="190" t="s">
        <v>224</v>
      </c>
      <c r="H15" s="191">
        <v>7.0000000000000007E-2</v>
      </c>
      <c r="I15" s="191">
        <v>166.61</v>
      </c>
      <c r="K15" s="191">
        <v>2000</v>
      </c>
      <c r="L15" s="191">
        <v>500</v>
      </c>
      <c r="M15" s="191">
        <v>2666.68</v>
      </c>
      <c r="O15" s="191">
        <v>189.01</v>
      </c>
      <c r="R15" s="191">
        <v>49.12</v>
      </c>
      <c r="V15" s="191">
        <v>1250</v>
      </c>
      <c r="W15" s="191">
        <v>1488.13</v>
      </c>
      <c r="X15" s="191">
        <v>1178.55</v>
      </c>
      <c r="Y15" s="190" t="s">
        <v>225</v>
      </c>
      <c r="Z15" s="189" t="s">
        <v>282</v>
      </c>
      <c r="AA15" s="189" t="s">
        <v>235</v>
      </c>
      <c r="AB15" s="189" t="s">
        <v>228</v>
      </c>
      <c r="AC15" s="191">
        <v>166.67</v>
      </c>
      <c r="AD15" s="191">
        <v>33.33</v>
      </c>
      <c r="AE15" s="191">
        <v>223.01</v>
      </c>
      <c r="AF15" s="191">
        <v>20</v>
      </c>
      <c r="AG15" s="191">
        <v>133.34</v>
      </c>
      <c r="AH15" s="191">
        <v>0</v>
      </c>
    </row>
    <row r="16" spans="1:36">
      <c r="A16" s="184" t="s">
        <v>219</v>
      </c>
      <c r="B16" s="189">
        <v>15</v>
      </c>
      <c r="C16" s="189" t="s">
        <v>283</v>
      </c>
      <c r="D16" s="189" t="s">
        <v>284</v>
      </c>
      <c r="E16" s="189" t="s">
        <v>232</v>
      </c>
      <c r="F16" s="190" t="s">
        <v>285</v>
      </c>
      <c r="G16" s="190" t="s">
        <v>224</v>
      </c>
      <c r="K16" s="191">
        <v>670</v>
      </c>
      <c r="M16" s="191">
        <v>670</v>
      </c>
      <c r="O16" s="191">
        <v>63.32</v>
      </c>
      <c r="T16" s="191">
        <v>175.94</v>
      </c>
      <c r="V16" s="191">
        <v>335</v>
      </c>
      <c r="W16" s="191">
        <v>574.26</v>
      </c>
      <c r="X16" s="191">
        <v>95.74</v>
      </c>
      <c r="Y16" s="190" t="s">
        <v>225</v>
      </c>
      <c r="Z16" s="189" t="s">
        <v>286</v>
      </c>
      <c r="AA16" s="189" t="s">
        <v>227</v>
      </c>
      <c r="AB16" s="189" t="s">
        <v>228</v>
      </c>
      <c r="AC16" s="191">
        <v>55.83</v>
      </c>
      <c r="AD16" s="191">
        <v>33.33</v>
      </c>
      <c r="AE16" s="191">
        <v>74.709999999999994</v>
      </c>
      <c r="AF16" s="191">
        <v>6.7</v>
      </c>
      <c r="AG16" s="191">
        <v>27.92</v>
      </c>
      <c r="AH16" s="191">
        <v>55.81</v>
      </c>
    </row>
    <row r="17" spans="1:36">
      <c r="A17" s="184" t="s">
        <v>219</v>
      </c>
      <c r="B17" s="189">
        <v>16</v>
      </c>
      <c r="C17" s="189" t="s">
        <v>287</v>
      </c>
      <c r="D17" s="189" t="s">
        <v>288</v>
      </c>
      <c r="E17" s="189" t="s">
        <v>222</v>
      </c>
      <c r="F17" s="190" t="s">
        <v>274</v>
      </c>
      <c r="G17" s="190" t="s">
        <v>224</v>
      </c>
      <c r="K17" s="191">
        <v>404.4</v>
      </c>
      <c r="L17" s="191">
        <v>60</v>
      </c>
      <c r="M17" s="191">
        <v>464.4</v>
      </c>
      <c r="O17" s="191">
        <v>38.22</v>
      </c>
      <c r="T17" s="191">
        <v>144.56</v>
      </c>
      <c r="V17" s="191">
        <v>232.2</v>
      </c>
      <c r="W17" s="191">
        <v>414.98</v>
      </c>
      <c r="X17" s="191">
        <v>49.42</v>
      </c>
      <c r="Y17" s="190" t="s">
        <v>225</v>
      </c>
      <c r="Z17" s="189" t="s">
        <v>289</v>
      </c>
      <c r="AA17" s="189" t="s">
        <v>227</v>
      </c>
      <c r="AB17" s="189" t="s">
        <v>228</v>
      </c>
      <c r="AC17" s="191">
        <v>33.700000000000003</v>
      </c>
      <c r="AD17" s="191">
        <v>33.33</v>
      </c>
      <c r="AE17" s="191">
        <v>45.09</v>
      </c>
      <c r="AF17" s="191">
        <v>4.04</v>
      </c>
      <c r="AG17" s="191">
        <v>24.71</v>
      </c>
      <c r="AH17" s="191">
        <v>33.69</v>
      </c>
    </row>
    <row r="18" spans="1:36">
      <c r="A18" s="184" t="s">
        <v>219</v>
      </c>
      <c r="B18" s="189">
        <v>17</v>
      </c>
      <c r="C18" s="189" t="s">
        <v>290</v>
      </c>
      <c r="D18" s="189" t="s">
        <v>291</v>
      </c>
      <c r="E18" s="189" t="s">
        <v>222</v>
      </c>
      <c r="F18" s="190" t="s">
        <v>292</v>
      </c>
      <c r="G18" s="190" t="s">
        <v>224</v>
      </c>
      <c r="I18" s="191">
        <v>33.97</v>
      </c>
      <c r="J18" s="191">
        <v>35.14</v>
      </c>
      <c r="K18" s="191">
        <v>407.76</v>
      </c>
      <c r="M18" s="191">
        <v>476.87</v>
      </c>
      <c r="O18" s="191">
        <v>38.53</v>
      </c>
      <c r="T18" s="191">
        <v>54.88</v>
      </c>
      <c r="V18" s="191">
        <v>203.88</v>
      </c>
      <c r="W18" s="191">
        <v>297.29000000000002</v>
      </c>
      <c r="X18" s="191">
        <v>179.58</v>
      </c>
      <c r="Y18" s="190" t="s">
        <v>225</v>
      </c>
      <c r="Z18" s="189" t="s">
        <v>293</v>
      </c>
      <c r="AA18" s="189" t="s">
        <v>227</v>
      </c>
      <c r="AB18" s="189" t="s">
        <v>228</v>
      </c>
      <c r="AC18" s="191">
        <v>33.979999999999997</v>
      </c>
      <c r="AD18" s="191">
        <v>33.33</v>
      </c>
      <c r="AE18" s="191">
        <v>45.47</v>
      </c>
      <c r="AF18" s="191">
        <v>4.08</v>
      </c>
      <c r="AG18" s="191">
        <v>33.979999999999997</v>
      </c>
      <c r="AH18" s="191">
        <v>0</v>
      </c>
      <c r="AJ18" s="189" t="s">
        <v>294</v>
      </c>
    </row>
    <row r="20" spans="1:36">
      <c r="B20" s="187" t="s">
        <v>187</v>
      </c>
      <c r="C20" s="187" t="s">
        <v>188</v>
      </c>
      <c r="D20" s="187" t="s">
        <v>189</v>
      </c>
      <c r="E20" s="187" t="s">
        <v>190</v>
      </c>
      <c r="F20" s="187" t="s">
        <v>191</v>
      </c>
      <c r="G20" s="187" t="s">
        <v>192</v>
      </c>
      <c r="H20" s="187" t="s">
        <v>193</v>
      </c>
      <c r="I20" s="187" t="s">
        <v>194</v>
      </c>
      <c r="J20" s="187" t="s">
        <v>195</v>
      </c>
      <c r="K20" s="187" t="s">
        <v>196</v>
      </c>
      <c r="L20" s="187" t="s">
        <v>197</v>
      </c>
      <c r="M20" s="187" t="s">
        <v>198</v>
      </c>
      <c r="N20" s="187" t="s">
        <v>199</v>
      </c>
      <c r="O20" s="187" t="s">
        <v>200</v>
      </c>
      <c r="P20" s="187" t="s">
        <v>295</v>
      </c>
      <c r="Q20" s="187" t="s">
        <v>201</v>
      </c>
      <c r="R20" s="187" t="s">
        <v>202</v>
      </c>
      <c r="S20" s="187" t="s">
        <v>203</v>
      </c>
      <c r="T20" s="187" t="s">
        <v>204</v>
      </c>
      <c r="U20" s="188" t="s">
        <v>205</v>
      </c>
      <c r="V20" s="187" t="s">
        <v>206</v>
      </c>
      <c r="W20" s="187" t="s">
        <v>207</v>
      </c>
      <c r="X20" s="187" t="s">
        <v>208</v>
      </c>
      <c r="Y20" s="187" t="s">
        <v>209</v>
      </c>
      <c r="Z20" s="187" t="s">
        <v>210</v>
      </c>
      <c r="AA20" s="187" t="s">
        <v>211</v>
      </c>
      <c r="AB20" s="187" t="s">
        <v>212</v>
      </c>
      <c r="AC20" s="187" t="s">
        <v>213</v>
      </c>
      <c r="AD20" s="187" t="s">
        <v>161</v>
      </c>
      <c r="AE20" s="187" t="s">
        <v>214</v>
      </c>
      <c r="AF20" s="187" t="s">
        <v>215</v>
      </c>
      <c r="AG20" s="187" t="s">
        <v>36</v>
      </c>
      <c r="AH20" s="187" t="s">
        <v>216</v>
      </c>
      <c r="AI20" s="187" t="s">
        <v>217</v>
      </c>
      <c r="AJ20" s="187" t="s">
        <v>218</v>
      </c>
    </row>
    <row r="21" spans="1:36">
      <c r="A21" s="184" t="s">
        <v>296</v>
      </c>
      <c r="B21" s="189">
        <v>1</v>
      </c>
      <c r="C21" s="189" t="s">
        <v>220</v>
      </c>
      <c r="D21" s="189" t="s">
        <v>221</v>
      </c>
      <c r="E21" s="189" t="s">
        <v>222</v>
      </c>
      <c r="F21" s="190" t="s">
        <v>223</v>
      </c>
      <c r="G21" s="190" t="s">
        <v>224</v>
      </c>
      <c r="H21" s="191">
        <v>7.0000000000000007E-2</v>
      </c>
      <c r="I21" s="191">
        <v>166.6</v>
      </c>
      <c r="K21" s="191">
        <v>2000</v>
      </c>
      <c r="L21" s="191">
        <v>500</v>
      </c>
      <c r="M21" s="191">
        <v>2666.67</v>
      </c>
      <c r="O21" s="191">
        <v>189</v>
      </c>
      <c r="R21" s="191">
        <v>36.58</v>
      </c>
      <c r="V21" s="191">
        <v>1250</v>
      </c>
      <c r="W21" s="191">
        <v>1475.58</v>
      </c>
      <c r="X21" s="191">
        <v>1191.0899999999999</v>
      </c>
      <c r="Y21" s="190" t="s">
        <v>225</v>
      </c>
      <c r="Z21" s="189" t="s">
        <v>226</v>
      </c>
      <c r="AA21" s="189" t="s">
        <v>227</v>
      </c>
      <c r="AB21" s="189" t="s">
        <v>228</v>
      </c>
      <c r="AC21" s="191">
        <v>166.67</v>
      </c>
      <c r="AD21" s="191">
        <v>33.33</v>
      </c>
      <c r="AE21" s="191">
        <v>223</v>
      </c>
      <c r="AF21" s="191">
        <v>20</v>
      </c>
      <c r="AG21" s="191">
        <v>138.88999999999999</v>
      </c>
      <c r="AH21" s="191">
        <v>0</v>
      </c>
      <c r="AJ21" s="189" t="s">
        <v>229</v>
      </c>
    </row>
    <row r="22" spans="1:36">
      <c r="A22" s="184" t="s">
        <v>296</v>
      </c>
      <c r="B22" s="189">
        <v>2</v>
      </c>
      <c r="C22" s="189" t="s">
        <v>230</v>
      </c>
      <c r="D22" s="189" t="s">
        <v>231</v>
      </c>
      <c r="E22" s="189" t="s">
        <v>232</v>
      </c>
      <c r="F22" s="190" t="s">
        <v>233</v>
      </c>
      <c r="G22" s="190" t="s">
        <v>224</v>
      </c>
      <c r="K22" s="191">
        <v>1800</v>
      </c>
      <c r="L22" s="191">
        <v>400</v>
      </c>
      <c r="M22" s="191">
        <v>2200</v>
      </c>
      <c r="O22" s="191">
        <v>170.1</v>
      </c>
      <c r="Q22" s="191">
        <v>707.81</v>
      </c>
      <c r="R22" s="191">
        <v>31.15</v>
      </c>
      <c r="S22" s="191">
        <v>312.5</v>
      </c>
      <c r="V22" s="191">
        <v>590.85</v>
      </c>
      <c r="W22" s="191">
        <v>1812.41</v>
      </c>
      <c r="X22" s="191">
        <v>387.59</v>
      </c>
      <c r="Y22" s="190" t="s">
        <v>225</v>
      </c>
      <c r="Z22" s="189" t="s">
        <v>234</v>
      </c>
      <c r="AA22" s="189" t="s">
        <v>235</v>
      </c>
      <c r="AB22" s="189" t="s">
        <v>228</v>
      </c>
      <c r="AC22" s="191">
        <v>150</v>
      </c>
      <c r="AD22" s="191">
        <v>33.33</v>
      </c>
      <c r="AE22" s="191">
        <v>200.7</v>
      </c>
      <c r="AF22" s="191">
        <v>18</v>
      </c>
      <c r="AG22" s="191">
        <v>95</v>
      </c>
      <c r="AH22" s="191">
        <v>149.94</v>
      </c>
    </row>
    <row r="23" spans="1:36">
      <c r="A23" s="184" t="s">
        <v>296</v>
      </c>
      <c r="B23" s="189">
        <v>3</v>
      </c>
      <c r="C23" s="189" t="s">
        <v>236</v>
      </c>
      <c r="D23" s="189" t="s">
        <v>237</v>
      </c>
      <c r="E23" s="189" t="s">
        <v>232</v>
      </c>
      <c r="F23" s="190" t="s">
        <v>238</v>
      </c>
      <c r="G23" s="190" t="s">
        <v>224</v>
      </c>
      <c r="K23" s="191">
        <v>670</v>
      </c>
      <c r="M23" s="191">
        <v>670</v>
      </c>
      <c r="O23" s="191">
        <v>63.32</v>
      </c>
      <c r="V23" s="191">
        <v>335</v>
      </c>
      <c r="W23" s="191">
        <v>398.32</v>
      </c>
      <c r="X23" s="191">
        <v>271.68</v>
      </c>
      <c r="Y23" s="190" t="s">
        <v>225</v>
      </c>
      <c r="Z23" s="189"/>
      <c r="AA23" s="189"/>
      <c r="AC23" s="191">
        <v>55.83</v>
      </c>
      <c r="AD23" s="191">
        <v>33.33</v>
      </c>
      <c r="AE23" s="191">
        <v>74.709999999999994</v>
      </c>
      <c r="AF23" s="191">
        <v>6.7</v>
      </c>
      <c r="AG23" s="191">
        <v>27.92</v>
      </c>
      <c r="AH23" s="191">
        <v>0</v>
      </c>
    </row>
    <row r="24" spans="1:36">
      <c r="A24" s="184" t="s">
        <v>296</v>
      </c>
      <c r="B24" s="189">
        <v>4</v>
      </c>
      <c r="C24" s="189" t="s">
        <v>239</v>
      </c>
      <c r="D24" s="189" t="s">
        <v>240</v>
      </c>
      <c r="E24" s="189" t="s">
        <v>222</v>
      </c>
      <c r="F24" s="190" t="s">
        <v>241</v>
      </c>
      <c r="G24" s="190" t="s">
        <v>224</v>
      </c>
      <c r="K24" s="191">
        <v>414.11</v>
      </c>
      <c r="L24" s="191">
        <v>100</v>
      </c>
      <c r="M24" s="191">
        <v>514.11</v>
      </c>
      <c r="O24" s="191">
        <v>39.130000000000003</v>
      </c>
      <c r="Q24" s="191">
        <v>104.41</v>
      </c>
      <c r="T24" s="191">
        <v>56.81</v>
      </c>
      <c r="V24" s="191">
        <v>257.06</v>
      </c>
      <c r="W24" s="191">
        <v>457.41</v>
      </c>
      <c r="X24" s="191">
        <v>56.7</v>
      </c>
      <c r="Y24" s="190" t="s">
        <v>225</v>
      </c>
      <c r="Z24" s="189" t="s">
        <v>242</v>
      </c>
      <c r="AA24" s="189" t="s">
        <v>227</v>
      </c>
      <c r="AB24" s="189" t="s">
        <v>228</v>
      </c>
      <c r="AC24" s="191">
        <v>34.51</v>
      </c>
      <c r="AD24" s="191">
        <v>33.33</v>
      </c>
      <c r="AE24" s="191">
        <v>46.17</v>
      </c>
      <c r="AF24" s="191">
        <v>4.1399999999999997</v>
      </c>
      <c r="AG24" s="191">
        <v>26.46</v>
      </c>
      <c r="AH24" s="191">
        <v>34.5</v>
      </c>
    </row>
    <row r="25" spans="1:36">
      <c r="A25" s="184" t="s">
        <v>296</v>
      </c>
      <c r="B25" s="189">
        <v>5</v>
      </c>
      <c r="C25" s="189" t="s">
        <v>243</v>
      </c>
      <c r="D25" s="189" t="s">
        <v>244</v>
      </c>
      <c r="E25" s="189" t="s">
        <v>222</v>
      </c>
      <c r="F25" s="190" t="s">
        <v>245</v>
      </c>
      <c r="G25" s="190" t="s">
        <v>224</v>
      </c>
      <c r="H25" s="191">
        <v>0.01</v>
      </c>
      <c r="I25" s="191">
        <v>33.69</v>
      </c>
      <c r="K25" s="191">
        <v>404.4</v>
      </c>
      <c r="M25" s="191">
        <v>438.1</v>
      </c>
      <c r="O25" s="191">
        <v>38.22</v>
      </c>
      <c r="T25" s="191">
        <v>38.67</v>
      </c>
      <c r="V25" s="191">
        <v>202.2</v>
      </c>
      <c r="W25" s="191">
        <v>279.08999999999997</v>
      </c>
      <c r="X25" s="191">
        <v>159.01</v>
      </c>
      <c r="Y25" s="190" t="s">
        <v>225</v>
      </c>
      <c r="Z25" s="189" t="s">
        <v>246</v>
      </c>
      <c r="AA25" s="189" t="s">
        <v>227</v>
      </c>
      <c r="AB25" s="189" t="s">
        <v>228</v>
      </c>
      <c r="AC25" s="191">
        <v>33.700000000000003</v>
      </c>
      <c r="AD25" s="191">
        <v>33.33</v>
      </c>
      <c r="AE25" s="191">
        <v>45.09</v>
      </c>
      <c r="AF25" s="191">
        <v>4.04</v>
      </c>
      <c r="AG25" s="191">
        <v>21.34</v>
      </c>
      <c r="AH25" s="191">
        <v>0</v>
      </c>
    </row>
    <row r="26" spans="1:36">
      <c r="A26" s="184" t="s">
        <v>296</v>
      </c>
      <c r="B26" s="189">
        <v>6</v>
      </c>
      <c r="C26" s="189" t="s">
        <v>247</v>
      </c>
      <c r="D26" s="189" t="s">
        <v>248</v>
      </c>
      <c r="E26" s="189" t="s">
        <v>249</v>
      </c>
      <c r="F26" s="190" t="s">
        <v>223</v>
      </c>
      <c r="G26" s="190" t="s">
        <v>224</v>
      </c>
      <c r="K26" s="191">
        <v>426.34</v>
      </c>
      <c r="L26" s="191">
        <v>80</v>
      </c>
      <c r="M26" s="191">
        <v>506.34</v>
      </c>
      <c r="N26" s="191">
        <v>14.54</v>
      </c>
      <c r="O26" s="191">
        <v>40.29</v>
      </c>
      <c r="S26" s="191">
        <v>100</v>
      </c>
      <c r="T26" s="191">
        <v>74.75</v>
      </c>
      <c r="V26" s="191">
        <v>153.16999999999999</v>
      </c>
      <c r="W26" s="191">
        <v>382.75</v>
      </c>
      <c r="X26" s="191">
        <v>123.59</v>
      </c>
      <c r="Y26" s="190" t="s">
        <v>225</v>
      </c>
      <c r="Z26" s="189" t="s">
        <v>250</v>
      </c>
      <c r="AA26" s="189" t="s">
        <v>227</v>
      </c>
      <c r="AB26" s="189" t="s">
        <v>228</v>
      </c>
      <c r="AC26" s="191">
        <v>35.53</v>
      </c>
      <c r="AD26" s="191">
        <v>33.33</v>
      </c>
      <c r="AE26" s="191">
        <v>47.54</v>
      </c>
      <c r="AF26" s="191">
        <v>4.26</v>
      </c>
      <c r="AG26" s="191">
        <v>29.61</v>
      </c>
      <c r="AH26" s="191">
        <v>35.51</v>
      </c>
    </row>
    <row r="27" spans="1:36">
      <c r="A27" s="184" t="s">
        <v>296</v>
      </c>
      <c r="B27" s="189">
        <v>7</v>
      </c>
      <c r="C27" s="189" t="s">
        <v>251</v>
      </c>
      <c r="D27" s="189" t="s">
        <v>252</v>
      </c>
      <c r="E27" s="189" t="s">
        <v>222</v>
      </c>
      <c r="F27" s="190" t="s">
        <v>253</v>
      </c>
      <c r="G27" s="190" t="s">
        <v>224</v>
      </c>
      <c r="K27" s="191">
        <v>411.99</v>
      </c>
      <c r="L27" s="191">
        <v>30</v>
      </c>
      <c r="M27" s="191">
        <v>441.99</v>
      </c>
      <c r="O27" s="191">
        <v>38.93</v>
      </c>
      <c r="T27" s="191">
        <v>43.16</v>
      </c>
      <c r="V27" s="191">
        <v>221</v>
      </c>
      <c r="W27" s="191">
        <v>303.08999999999997</v>
      </c>
      <c r="X27" s="191">
        <v>138.9</v>
      </c>
      <c r="Y27" s="190" t="s">
        <v>225</v>
      </c>
      <c r="Z27" s="189" t="s">
        <v>254</v>
      </c>
      <c r="AA27" s="189" t="s">
        <v>227</v>
      </c>
      <c r="AB27" s="189" t="s">
        <v>228</v>
      </c>
      <c r="AC27" s="191">
        <v>34.33</v>
      </c>
      <c r="AD27" s="191">
        <v>33.33</v>
      </c>
      <c r="AE27" s="191">
        <v>45.94</v>
      </c>
      <c r="AF27" s="191">
        <v>4.12</v>
      </c>
      <c r="AG27" s="191">
        <v>17.170000000000002</v>
      </c>
      <c r="AH27" s="191">
        <v>34.32</v>
      </c>
    </row>
    <row r="28" spans="1:36">
      <c r="A28" s="184" t="s">
        <v>296</v>
      </c>
      <c r="B28" s="189">
        <v>8</v>
      </c>
      <c r="C28" s="189" t="s">
        <v>255</v>
      </c>
      <c r="D28" s="189" t="s">
        <v>256</v>
      </c>
      <c r="E28" s="189" t="s">
        <v>257</v>
      </c>
      <c r="F28" s="190" t="s">
        <v>258</v>
      </c>
      <c r="G28" s="190" t="s">
        <v>224</v>
      </c>
      <c r="K28" s="191">
        <v>1100</v>
      </c>
      <c r="L28" s="191">
        <v>115</v>
      </c>
      <c r="M28" s="191">
        <v>1215</v>
      </c>
      <c r="O28" s="191">
        <v>103.95</v>
      </c>
      <c r="T28" s="191">
        <v>125.71</v>
      </c>
      <c r="V28" s="191">
        <v>607.5</v>
      </c>
      <c r="W28" s="191">
        <v>837.16</v>
      </c>
      <c r="X28" s="191">
        <v>377.84</v>
      </c>
      <c r="Y28" s="190" t="s">
        <v>225</v>
      </c>
      <c r="Z28" s="189" t="s">
        <v>259</v>
      </c>
      <c r="AA28" s="189" t="s">
        <v>227</v>
      </c>
      <c r="AB28" s="189" t="s">
        <v>228</v>
      </c>
      <c r="AC28" s="191">
        <v>91.67</v>
      </c>
      <c r="AD28" s="191">
        <v>33.33</v>
      </c>
      <c r="AE28" s="191">
        <v>122.65</v>
      </c>
      <c r="AF28" s="191">
        <v>11</v>
      </c>
      <c r="AG28" s="191">
        <v>55</v>
      </c>
      <c r="AH28" s="191">
        <v>91.63</v>
      </c>
    </row>
    <row r="29" spans="1:36">
      <c r="A29" s="184" t="s">
        <v>296</v>
      </c>
      <c r="B29" s="189">
        <v>9</v>
      </c>
      <c r="C29" s="189" t="s">
        <v>260</v>
      </c>
      <c r="D29" s="189" t="s">
        <v>261</v>
      </c>
      <c r="E29" s="189" t="s">
        <v>257</v>
      </c>
      <c r="F29" s="190" t="s">
        <v>262</v>
      </c>
      <c r="G29" s="190" t="s">
        <v>224</v>
      </c>
      <c r="H29" s="191">
        <v>0.03</v>
      </c>
      <c r="I29" s="191">
        <v>74.97</v>
      </c>
      <c r="K29" s="191">
        <v>900</v>
      </c>
      <c r="L29" s="191">
        <v>300</v>
      </c>
      <c r="M29" s="191">
        <v>1275</v>
      </c>
      <c r="O29" s="191">
        <v>85.05</v>
      </c>
      <c r="Q29" s="191">
        <v>90.29</v>
      </c>
      <c r="V29" s="191">
        <v>509.71</v>
      </c>
      <c r="W29" s="191">
        <v>685.05</v>
      </c>
      <c r="X29" s="191">
        <v>589.95000000000005</v>
      </c>
      <c r="Y29" s="190" t="s">
        <v>225</v>
      </c>
      <c r="Z29" s="189" t="s">
        <v>263</v>
      </c>
      <c r="AA29" s="189" t="s">
        <v>227</v>
      </c>
      <c r="AB29" s="189" t="s">
        <v>228</v>
      </c>
      <c r="AC29" s="191">
        <v>75</v>
      </c>
      <c r="AD29" s="191">
        <v>33.33</v>
      </c>
      <c r="AE29" s="191">
        <v>100.35</v>
      </c>
      <c r="AF29" s="191">
        <v>9</v>
      </c>
      <c r="AG29" s="191">
        <v>48.84</v>
      </c>
      <c r="AH29" s="191">
        <v>0</v>
      </c>
    </row>
    <row r="30" spans="1:36">
      <c r="A30" s="184" t="s">
        <v>296</v>
      </c>
      <c r="B30" s="189">
        <v>10</v>
      </c>
      <c r="C30" s="189" t="s">
        <v>264</v>
      </c>
      <c r="D30" s="189" t="s">
        <v>265</v>
      </c>
      <c r="E30" s="189" t="s">
        <v>222</v>
      </c>
      <c r="F30" s="190" t="s">
        <v>266</v>
      </c>
      <c r="G30" s="190" t="s">
        <v>224</v>
      </c>
      <c r="K30" s="191">
        <v>404.4</v>
      </c>
      <c r="L30" s="191">
        <v>60</v>
      </c>
      <c r="M30" s="191">
        <v>464.4</v>
      </c>
      <c r="N30" s="191">
        <v>13.79</v>
      </c>
      <c r="O30" s="191">
        <v>38.22</v>
      </c>
      <c r="T30" s="191">
        <v>79.39</v>
      </c>
      <c r="V30" s="191">
        <v>232.2</v>
      </c>
      <c r="W30" s="191">
        <v>363.6</v>
      </c>
      <c r="X30" s="191">
        <v>100.8</v>
      </c>
      <c r="Y30" s="190" t="s">
        <v>225</v>
      </c>
      <c r="Z30" s="189" t="s">
        <v>267</v>
      </c>
      <c r="AA30" s="189" t="s">
        <v>227</v>
      </c>
      <c r="AB30" s="189" t="s">
        <v>228</v>
      </c>
      <c r="AC30" s="191">
        <v>33.700000000000003</v>
      </c>
      <c r="AD30" s="191">
        <v>33.33</v>
      </c>
      <c r="AE30" s="191">
        <v>45.09</v>
      </c>
      <c r="AF30" s="191">
        <v>4.04</v>
      </c>
      <c r="AG30" s="191">
        <v>24.71</v>
      </c>
      <c r="AH30" s="191">
        <v>33.69</v>
      </c>
    </row>
    <row r="31" spans="1:36">
      <c r="A31" s="184" t="s">
        <v>296</v>
      </c>
      <c r="B31" s="189">
        <v>11</v>
      </c>
      <c r="C31" s="189" t="s">
        <v>268</v>
      </c>
      <c r="D31" s="189" t="s">
        <v>269</v>
      </c>
      <c r="E31" s="189" t="s">
        <v>232</v>
      </c>
      <c r="F31" s="190" t="s">
        <v>270</v>
      </c>
      <c r="G31" s="190" t="s">
        <v>224</v>
      </c>
      <c r="K31" s="191">
        <v>646</v>
      </c>
      <c r="L31" s="191">
        <v>24</v>
      </c>
      <c r="M31" s="191">
        <v>670</v>
      </c>
      <c r="O31" s="191">
        <v>61.05</v>
      </c>
      <c r="T31" s="191">
        <v>27.77</v>
      </c>
      <c r="V31" s="191">
        <v>335</v>
      </c>
      <c r="W31" s="191">
        <v>423.82</v>
      </c>
      <c r="X31" s="191">
        <v>246.18</v>
      </c>
      <c r="Y31" s="190" t="s">
        <v>225</v>
      </c>
      <c r="Z31" s="189" t="s">
        <v>271</v>
      </c>
      <c r="AA31" s="189" t="s">
        <v>227</v>
      </c>
      <c r="AB31" s="189" t="s">
        <v>228</v>
      </c>
      <c r="AC31" s="191">
        <v>53.83</v>
      </c>
      <c r="AD31" s="191">
        <v>33.33</v>
      </c>
      <c r="AE31" s="191">
        <v>72.03</v>
      </c>
      <c r="AF31" s="191">
        <v>6.46</v>
      </c>
      <c r="AG31" s="191">
        <v>26.92</v>
      </c>
      <c r="AH31" s="191">
        <v>53.81</v>
      </c>
    </row>
    <row r="32" spans="1:36">
      <c r="A32" s="184" t="s">
        <v>296</v>
      </c>
      <c r="B32" s="189">
        <v>12</v>
      </c>
      <c r="C32" s="189" t="s">
        <v>272</v>
      </c>
      <c r="D32" s="189" t="s">
        <v>273</v>
      </c>
      <c r="E32" s="189" t="s">
        <v>257</v>
      </c>
      <c r="F32" s="190" t="s">
        <v>274</v>
      </c>
      <c r="G32" s="190" t="s">
        <v>224</v>
      </c>
      <c r="K32" s="191">
        <v>950</v>
      </c>
      <c r="L32" s="191">
        <v>250</v>
      </c>
      <c r="M32" s="191">
        <v>1200</v>
      </c>
      <c r="O32" s="191">
        <v>89.78</v>
      </c>
      <c r="V32" s="191">
        <v>600</v>
      </c>
      <c r="W32" s="191">
        <v>689.78</v>
      </c>
      <c r="X32" s="191">
        <v>510.22</v>
      </c>
      <c r="Y32" s="190" t="s">
        <v>225</v>
      </c>
      <c r="Z32" s="189" t="s">
        <v>275</v>
      </c>
      <c r="AA32" s="189" t="s">
        <v>227</v>
      </c>
      <c r="AB32" s="189" t="s">
        <v>228</v>
      </c>
      <c r="AC32" s="191">
        <v>79.17</v>
      </c>
      <c r="AD32" s="191">
        <v>33.33</v>
      </c>
      <c r="AE32" s="191">
        <v>105.93</v>
      </c>
      <c r="AF32" s="191">
        <v>9.5</v>
      </c>
      <c r="AG32" s="191">
        <v>60.69</v>
      </c>
      <c r="AH32" s="191">
        <v>79.14</v>
      </c>
    </row>
    <row r="33" spans="1:36">
      <c r="A33" s="184" t="s">
        <v>296</v>
      </c>
      <c r="B33" s="189">
        <v>13</v>
      </c>
      <c r="C33" s="189" t="s">
        <v>276</v>
      </c>
      <c r="D33" s="189" t="s">
        <v>277</v>
      </c>
      <c r="E33" s="189" t="s">
        <v>249</v>
      </c>
      <c r="F33" s="190" t="s">
        <v>223</v>
      </c>
      <c r="G33" s="190" t="s">
        <v>224</v>
      </c>
      <c r="K33" s="191">
        <v>428.84</v>
      </c>
      <c r="L33" s="191">
        <v>80</v>
      </c>
      <c r="M33" s="191">
        <v>508.84</v>
      </c>
      <c r="O33" s="191">
        <v>40.53</v>
      </c>
      <c r="T33" s="191">
        <v>113.42</v>
      </c>
      <c r="V33" s="191">
        <v>254.42</v>
      </c>
      <c r="W33" s="191">
        <v>408.37</v>
      </c>
      <c r="X33" s="191">
        <v>100.47</v>
      </c>
      <c r="Y33" s="190" t="s">
        <v>225</v>
      </c>
      <c r="Z33" s="189" t="s">
        <v>278</v>
      </c>
      <c r="AA33" s="189" t="s">
        <v>227</v>
      </c>
      <c r="AB33" s="189" t="s">
        <v>228</v>
      </c>
      <c r="AC33" s="191">
        <v>35.74</v>
      </c>
      <c r="AD33" s="191">
        <v>33.33</v>
      </c>
      <c r="AE33" s="191">
        <v>47.82</v>
      </c>
      <c r="AF33" s="191">
        <v>4.29</v>
      </c>
      <c r="AG33" s="191">
        <v>29.78</v>
      </c>
      <c r="AH33" s="191">
        <v>35.72</v>
      </c>
    </row>
    <row r="34" spans="1:36">
      <c r="A34" s="184" t="s">
        <v>296</v>
      </c>
      <c r="B34" s="189">
        <v>14</v>
      </c>
      <c r="C34" s="189" t="s">
        <v>279</v>
      </c>
      <c r="D34" s="189" t="s">
        <v>280</v>
      </c>
      <c r="E34" s="189" t="s">
        <v>222</v>
      </c>
      <c r="F34" s="190" t="s">
        <v>281</v>
      </c>
      <c r="G34" s="190" t="s">
        <v>224</v>
      </c>
      <c r="H34" s="191">
        <v>7.0000000000000007E-2</v>
      </c>
      <c r="I34" s="191">
        <v>166.6</v>
      </c>
      <c r="K34" s="191">
        <v>2000</v>
      </c>
      <c r="L34" s="191">
        <v>500</v>
      </c>
      <c r="M34" s="191">
        <v>2666.67</v>
      </c>
      <c r="O34" s="191">
        <v>189</v>
      </c>
      <c r="R34" s="191">
        <v>49.12</v>
      </c>
      <c r="V34" s="191">
        <v>1250</v>
      </c>
      <c r="W34" s="191">
        <v>1488.12</v>
      </c>
      <c r="X34" s="191">
        <v>1178.55</v>
      </c>
      <c r="Y34" s="190" t="s">
        <v>225</v>
      </c>
      <c r="Z34" s="189" t="s">
        <v>282</v>
      </c>
      <c r="AA34" s="189" t="s">
        <v>235</v>
      </c>
      <c r="AB34" s="189" t="s">
        <v>228</v>
      </c>
      <c r="AC34" s="191">
        <v>166.67</v>
      </c>
      <c r="AD34" s="191">
        <v>33.33</v>
      </c>
      <c r="AE34" s="191">
        <v>223</v>
      </c>
      <c r="AF34" s="191">
        <v>20</v>
      </c>
      <c r="AG34" s="191">
        <v>133.33000000000001</v>
      </c>
      <c r="AH34" s="191">
        <v>0</v>
      </c>
    </row>
    <row r="35" spans="1:36">
      <c r="A35" s="184" t="s">
        <v>296</v>
      </c>
      <c r="B35" s="189">
        <v>15</v>
      </c>
      <c r="C35" s="189" t="s">
        <v>283</v>
      </c>
      <c r="D35" s="189" t="s">
        <v>284</v>
      </c>
      <c r="E35" s="189" t="s">
        <v>232</v>
      </c>
      <c r="F35" s="190" t="s">
        <v>285</v>
      </c>
      <c r="G35" s="190" t="s">
        <v>224</v>
      </c>
      <c r="K35" s="191">
        <v>670</v>
      </c>
      <c r="M35" s="191">
        <v>670</v>
      </c>
      <c r="O35" s="191">
        <v>63.32</v>
      </c>
      <c r="T35" s="191">
        <v>173.61</v>
      </c>
      <c r="V35" s="191">
        <v>335</v>
      </c>
      <c r="W35" s="191">
        <v>571.92999999999995</v>
      </c>
      <c r="X35" s="191">
        <v>98.07</v>
      </c>
      <c r="Y35" s="190" t="s">
        <v>225</v>
      </c>
      <c r="Z35" s="189" t="s">
        <v>286</v>
      </c>
      <c r="AA35" s="189" t="s">
        <v>227</v>
      </c>
      <c r="AB35" s="189" t="s">
        <v>228</v>
      </c>
      <c r="AC35" s="191">
        <v>55.83</v>
      </c>
      <c r="AD35" s="191">
        <v>33.33</v>
      </c>
      <c r="AE35" s="191">
        <v>74.709999999999994</v>
      </c>
      <c r="AF35" s="191">
        <v>6.7</v>
      </c>
      <c r="AG35" s="191">
        <v>27.92</v>
      </c>
      <c r="AH35" s="191">
        <v>55.81</v>
      </c>
    </row>
    <row r="36" spans="1:36">
      <c r="A36" s="184" t="s">
        <v>296</v>
      </c>
      <c r="B36" s="189">
        <v>16</v>
      </c>
      <c r="C36" s="189" t="s">
        <v>287</v>
      </c>
      <c r="D36" s="189" t="s">
        <v>288</v>
      </c>
      <c r="E36" s="189" t="s">
        <v>222</v>
      </c>
      <c r="F36" s="190" t="s">
        <v>274</v>
      </c>
      <c r="G36" s="190" t="s">
        <v>224</v>
      </c>
      <c r="K36" s="191">
        <v>404.4</v>
      </c>
      <c r="L36" s="191">
        <v>60</v>
      </c>
      <c r="M36" s="191">
        <v>464.4</v>
      </c>
      <c r="O36" s="191">
        <v>38.22</v>
      </c>
      <c r="T36" s="191">
        <v>158.93</v>
      </c>
      <c r="V36" s="191">
        <v>232.2</v>
      </c>
      <c r="W36" s="191">
        <v>429.35</v>
      </c>
      <c r="X36" s="191">
        <v>35.049999999999997</v>
      </c>
      <c r="Y36" s="190" t="s">
        <v>225</v>
      </c>
      <c r="Z36" s="189" t="s">
        <v>289</v>
      </c>
      <c r="AA36" s="189" t="s">
        <v>227</v>
      </c>
      <c r="AB36" s="189" t="s">
        <v>228</v>
      </c>
      <c r="AC36" s="191">
        <v>33.700000000000003</v>
      </c>
      <c r="AD36" s="191">
        <v>33.33</v>
      </c>
      <c r="AE36" s="191">
        <v>45.09</v>
      </c>
      <c r="AF36" s="191">
        <v>4.04</v>
      </c>
      <c r="AG36" s="191">
        <v>25.84</v>
      </c>
      <c r="AH36" s="191">
        <v>33.69</v>
      </c>
    </row>
    <row r="37" spans="1:36">
      <c r="A37" s="184" t="s">
        <v>296</v>
      </c>
      <c r="B37" s="189">
        <v>17</v>
      </c>
      <c r="C37" s="189" t="s">
        <v>290</v>
      </c>
      <c r="D37" s="189" t="s">
        <v>291</v>
      </c>
      <c r="E37" s="189" t="s">
        <v>222</v>
      </c>
      <c r="F37" s="190" t="s">
        <v>292</v>
      </c>
      <c r="G37" s="190" t="s">
        <v>224</v>
      </c>
      <c r="H37" s="191">
        <v>0.01</v>
      </c>
      <c r="I37" s="191">
        <v>33.97</v>
      </c>
      <c r="J37" s="191">
        <v>30.12</v>
      </c>
      <c r="K37" s="191">
        <v>407.76</v>
      </c>
      <c r="M37" s="191">
        <v>471.86</v>
      </c>
      <c r="O37" s="191">
        <v>38.53</v>
      </c>
      <c r="P37" s="191">
        <v>13.59</v>
      </c>
      <c r="T37" s="191">
        <v>51.65</v>
      </c>
      <c r="V37" s="191">
        <v>203.88</v>
      </c>
      <c r="W37" s="191">
        <v>307.64999999999998</v>
      </c>
      <c r="X37" s="191">
        <v>164.21</v>
      </c>
      <c r="Y37" s="190" t="s">
        <v>225</v>
      </c>
      <c r="Z37" s="189" t="s">
        <v>293</v>
      </c>
      <c r="AA37" s="189" t="s">
        <v>227</v>
      </c>
      <c r="AB37" s="189" t="s">
        <v>228</v>
      </c>
      <c r="AC37" s="191">
        <v>33.979999999999997</v>
      </c>
      <c r="AD37" s="191">
        <v>33.33</v>
      </c>
      <c r="AE37" s="191">
        <v>45.47</v>
      </c>
      <c r="AF37" s="191">
        <v>4.08</v>
      </c>
      <c r="AG37" s="191">
        <v>33.979999999999997</v>
      </c>
      <c r="AH37" s="191">
        <v>0</v>
      </c>
      <c r="AJ37" s="189" t="s">
        <v>294</v>
      </c>
    </row>
    <row r="39" spans="1:36">
      <c r="B39" s="187" t="s">
        <v>187</v>
      </c>
      <c r="C39" s="187" t="s">
        <v>188</v>
      </c>
      <c r="D39" s="187" t="s">
        <v>189</v>
      </c>
      <c r="E39" s="187" t="s">
        <v>190</v>
      </c>
      <c r="F39" s="187" t="s">
        <v>191</v>
      </c>
      <c r="G39" s="187" t="s">
        <v>192</v>
      </c>
      <c r="H39" s="187" t="s">
        <v>193</v>
      </c>
      <c r="I39" s="187" t="s">
        <v>194</v>
      </c>
      <c r="J39" s="187" t="s">
        <v>195</v>
      </c>
      <c r="K39" s="187" t="s">
        <v>196</v>
      </c>
      <c r="L39" s="187" t="s">
        <v>197</v>
      </c>
      <c r="M39" s="187" t="s">
        <v>198</v>
      </c>
      <c r="N39" s="187" t="s">
        <v>199</v>
      </c>
      <c r="O39" s="187" t="s">
        <v>200</v>
      </c>
      <c r="Q39" s="187" t="s">
        <v>201</v>
      </c>
      <c r="R39" s="187" t="s">
        <v>202</v>
      </c>
      <c r="S39" s="187" t="s">
        <v>203</v>
      </c>
      <c r="T39" s="187" t="s">
        <v>204</v>
      </c>
      <c r="U39" s="188" t="s">
        <v>205</v>
      </c>
      <c r="V39" s="187" t="s">
        <v>206</v>
      </c>
      <c r="W39" s="187" t="s">
        <v>207</v>
      </c>
      <c r="X39" s="187" t="s">
        <v>208</v>
      </c>
      <c r="Y39" s="187" t="s">
        <v>209</v>
      </c>
      <c r="Z39" s="187" t="s">
        <v>210</v>
      </c>
      <c r="AA39" s="187" t="s">
        <v>211</v>
      </c>
      <c r="AB39" s="187" t="s">
        <v>212</v>
      </c>
      <c r="AC39" s="187" t="s">
        <v>213</v>
      </c>
      <c r="AD39" s="187" t="s">
        <v>161</v>
      </c>
      <c r="AE39" s="187" t="s">
        <v>214</v>
      </c>
      <c r="AF39" s="187" t="s">
        <v>215</v>
      </c>
      <c r="AG39" s="187" t="s">
        <v>36</v>
      </c>
      <c r="AH39" s="187" t="s">
        <v>216</v>
      </c>
      <c r="AI39" s="187" t="s">
        <v>217</v>
      </c>
      <c r="AJ39" s="187" t="s">
        <v>218</v>
      </c>
    </row>
    <row r="40" spans="1:36">
      <c r="A40" s="184" t="s">
        <v>297</v>
      </c>
      <c r="B40" s="189">
        <v>1</v>
      </c>
      <c r="C40" s="189" t="s">
        <v>220</v>
      </c>
      <c r="D40" s="189" t="s">
        <v>221</v>
      </c>
      <c r="E40" s="189" t="s">
        <v>222</v>
      </c>
      <c r="F40" s="190" t="s">
        <v>223</v>
      </c>
      <c r="G40" s="190" t="s">
        <v>224</v>
      </c>
      <c r="H40" s="191">
        <v>7.0000000000000007E-2</v>
      </c>
      <c r="I40" s="191">
        <v>166.6</v>
      </c>
      <c r="K40" s="191">
        <v>2000</v>
      </c>
      <c r="L40" s="191">
        <v>500</v>
      </c>
      <c r="M40" s="191">
        <v>2666.67</v>
      </c>
      <c r="O40" s="191">
        <v>189</v>
      </c>
      <c r="R40" s="191">
        <v>36.58</v>
      </c>
      <c r="V40" s="191">
        <v>1250</v>
      </c>
      <c r="W40" s="191">
        <v>1475.58</v>
      </c>
      <c r="X40" s="191">
        <v>1191.0899999999999</v>
      </c>
      <c r="Y40" s="190" t="s">
        <v>225</v>
      </c>
      <c r="Z40" s="189" t="s">
        <v>226</v>
      </c>
      <c r="AA40" s="189" t="s">
        <v>227</v>
      </c>
      <c r="AB40" s="189" t="s">
        <v>228</v>
      </c>
      <c r="AC40" s="191">
        <v>166.67</v>
      </c>
      <c r="AD40" s="191">
        <v>33.33</v>
      </c>
      <c r="AE40" s="191">
        <v>223</v>
      </c>
      <c r="AF40" s="191">
        <v>20</v>
      </c>
      <c r="AG40" s="191">
        <v>138.88999999999999</v>
      </c>
      <c r="AH40" s="191">
        <v>0</v>
      </c>
      <c r="AJ40" s="189" t="s">
        <v>229</v>
      </c>
    </row>
    <row r="41" spans="1:36">
      <c r="A41" s="184" t="s">
        <v>297</v>
      </c>
      <c r="B41" s="189">
        <v>2</v>
      </c>
      <c r="C41" s="189" t="s">
        <v>230</v>
      </c>
      <c r="D41" s="189" t="s">
        <v>231</v>
      </c>
      <c r="E41" s="189" t="s">
        <v>232</v>
      </c>
      <c r="F41" s="190" t="s">
        <v>233</v>
      </c>
      <c r="G41" s="190" t="s">
        <v>224</v>
      </c>
      <c r="K41" s="191">
        <v>1800</v>
      </c>
      <c r="L41" s="191">
        <v>400</v>
      </c>
      <c r="M41" s="191">
        <v>2200</v>
      </c>
      <c r="O41" s="191">
        <v>170.1</v>
      </c>
      <c r="Q41" s="191">
        <v>707.8</v>
      </c>
      <c r="R41" s="191">
        <v>31.15</v>
      </c>
      <c r="S41" s="191">
        <v>312.5</v>
      </c>
      <c r="V41" s="191">
        <v>590.85</v>
      </c>
      <c r="W41" s="191">
        <v>1812.4</v>
      </c>
      <c r="X41" s="191">
        <v>387.6</v>
      </c>
      <c r="Y41" s="190" t="s">
        <v>225</v>
      </c>
      <c r="Z41" s="189" t="s">
        <v>234</v>
      </c>
      <c r="AA41" s="189" t="s">
        <v>235</v>
      </c>
      <c r="AB41" s="189" t="s">
        <v>228</v>
      </c>
      <c r="AC41" s="191">
        <v>150</v>
      </c>
      <c r="AD41" s="191">
        <v>33.33</v>
      </c>
      <c r="AE41" s="191">
        <v>200.7</v>
      </c>
      <c r="AF41" s="191">
        <v>18</v>
      </c>
      <c r="AG41" s="191">
        <v>95</v>
      </c>
      <c r="AH41" s="191">
        <v>149.94</v>
      </c>
    </row>
    <row r="42" spans="1:36">
      <c r="A42" s="184" t="s">
        <v>297</v>
      </c>
      <c r="B42" s="189">
        <v>3</v>
      </c>
      <c r="C42" s="189" t="s">
        <v>236</v>
      </c>
      <c r="D42" s="189" t="s">
        <v>237</v>
      </c>
      <c r="E42" s="189" t="s">
        <v>232</v>
      </c>
      <c r="F42" s="190" t="s">
        <v>238</v>
      </c>
      <c r="G42" s="190" t="s">
        <v>224</v>
      </c>
      <c r="K42" s="191">
        <v>670</v>
      </c>
      <c r="M42" s="191">
        <v>670</v>
      </c>
      <c r="O42" s="191">
        <v>63.32</v>
      </c>
      <c r="V42" s="191">
        <v>335</v>
      </c>
      <c r="W42" s="191">
        <v>398.32</v>
      </c>
      <c r="X42" s="191">
        <v>271.68</v>
      </c>
      <c r="Y42" s="190" t="s">
        <v>225</v>
      </c>
      <c r="Z42" s="189"/>
      <c r="AA42" s="189"/>
      <c r="AC42" s="191">
        <v>55.83</v>
      </c>
      <c r="AD42" s="191">
        <v>33.33</v>
      </c>
      <c r="AE42" s="191">
        <v>74.709999999999994</v>
      </c>
      <c r="AF42" s="191">
        <v>6.7</v>
      </c>
      <c r="AG42" s="191">
        <v>27.92</v>
      </c>
      <c r="AH42" s="191">
        <v>0</v>
      </c>
    </row>
    <row r="43" spans="1:36">
      <c r="A43" s="184" t="s">
        <v>297</v>
      </c>
      <c r="B43" s="189">
        <v>4</v>
      </c>
      <c r="C43" s="189" t="s">
        <v>239</v>
      </c>
      <c r="D43" s="189" t="s">
        <v>240</v>
      </c>
      <c r="E43" s="189" t="s">
        <v>222</v>
      </c>
      <c r="F43" s="190" t="s">
        <v>241</v>
      </c>
      <c r="G43" s="190" t="s">
        <v>224</v>
      </c>
      <c r="K43" s="191">
        <v>414.11</v>
      </c>
      <c r="L43" s="191">
        <v>100</v>
      </c>
      <c r="M43" s="191">
        <v>514.11</v>
      </c>
      <c r="O43" s="191">
        <v>39.130000000000003</v>
      </c>
      <c r="Q43" s="191">
        <v>104.42</v>
      </c>
      <c r="T43" s="191">
        <v>56.81</v>
      </c>
      <c r="V43" s="191">
        <v>257.06</v>
      </c>
      <c r="W43" s="191">
        <v>457.42</v>
      </c>
      <c r="X43" s="191">
        <v>56.69</v>
      </c>
      <c r="Y43" s="190" t="s">
        <v>225</v>
      </c>
      <c r="Z43" s="189" t="s">
        <v>242</v>
      </c>
      <c r="AA43" s="189" t="s">
        <v>227</v>
      </c>
      <c r="AB43" s="189" t="s">
        <v>228</v>
      </c>
      <c r="AC43" s="191">
        <v>34.51</v>
      </c>
      <c r="AD43" s="191">
        <v>33.33</v>
      </c>
      <c r="AE43" s="191">
        <v>46.17</v>
      </c>
      <c r="AF43" s="191">
        <v>4.1399999999999997</v>
      </c>
      <c r="AG43" s="191">
        <v>26.46</v>
      </c>
      <c r="AH43" s="191">
        <v>34.5</v>
      </c>
    </row>
    <row r="44" spans="1:36">
      <c r="A44" s="184" t="s">
        <v>297</v>
      </c>
      <c r="B44" s="189">
        <v>5</v>
      </c>
      <c r="C44" s="189" t="s">
        <v>243</v>
      </c>
      <c r="D44" s="189" t="s">
        <v>244</v>
      </c>
      <c r="E44" s="189" t="s">
        <v>222</v>
      </c>
      <c r="F44" s="190" t="s">
        <v>245</v>
      </c>
      <c r="G44" s="190" t="s">
        <v>224</v>
      </c>
      <c r="I44" s="191">
        <v>33.69</v>
      </c>
      <c r="K44" s="191">
        <v>404.4</v>
      </c>
      <c r="M44" s="191">
        <v>438.09</v>
      </c>
      <c r="O44" s="191">
        <v>38.22</v>
      </c>
      <c r="T44" s="191">
        <v>38.67</v>
      </c>
      <c r="V44" s="191">
        <v>202.2</v>
      </c>
      <c r="W44" s="191">
        <v>279.08999999999997</v>
      </c>
      <c r="X44" s="191">
        <v>159</v>
      </c>
      <c r="Y44" s="190" t="s">
        <v>225</v>
      </c>
      <c r="Z44" s="189" t="s">
        <v>246</v>
      </c>
      <c r="AA44" s="189" t="s">
        <v>227</v>
      </c>
      <c r="AB44" s="189" t="s">
        <v>228</v>
      </c>
      <c r="AC44" s="191">
        <v>33.700000000000003</v>
      </c>
      <c r="AD44" s="191">
        <v>33.33</v>
      </c>
      <c r="AE44" s="191">
        <v>45.09</v>
      </c>
      <c r="AF44" s="191">
        <v>4.04</v>
      </c>
      <c r="AG44" s="191">
        <v>21.34</v>
      </c>
      <c r="AH44" s="191">
        <v>0</v>
      </c>
    </row>
    <row r="45" spans="1:36">
      <c r="A45" s="184" t="s">
        <v>297</v>
      </c>
      <c r="B45" s="189">
        <v>6</v>
      </c>
      <c r="C45" s="189" t="s">
        <v>247</v>
      </c>
      <c r="D45" s="189" t="s">
        <v>248</v>
      </c>
      <c r="E45" s="189" t="s">
        <v>249</v>
      </c>
      <c r="F45" s="190" t="s">
        <v>223</v>
      </c>
      <c r="G45" s="190" t="s">
        <v>224</v>
      </c>
      <c r="K45" s="191">
        <v>426.34</v>
      </c>
      <c r="L45" s="191">
        <v>80</v>
      </c>
      <c r="M45" s="191">
        <v>506.34</v>
      </c>
      <c r="N45" s="191">
        <v>14.54</v>
      </c>
      <c r="O45" s="191">
        <v>40.29</v>
      </c>
      <c r="S45" s="191">
        <v>100</v>
      </c>
      <c r="T45" s="191">
        <v>74.27</v>
      </c>
      <c r="V45" s="191">
        <v>153.16999999999999</v>
      </c>
      <c r="W45" s="191">
        <v>382.27</v>
      </c>
      <c r="X45" s="191">
        <v>124.07</v>
      </c>
      <c r="Y45" s="190" t="s">
        <v>225</v>
      </c>
      <c r="Z45" s="189" t="s">
        <v>250</v>
      </c>
      <c r="AA45" s="189" t="s">
        <v>227</v>
      </c>
      <c r="AB45" s="189" t="s">
        <v>228</v>
      </c>
      <c r="AC45" s="191">
        <v>35.53</v>
      </c>
      <c r="AD45" s="191">
        <v>33.33</v>
      </c>
      <c r="AE45" s="191">
        <v>47.54</v>
      </c>
      <c r="AF45" s="191">
        <v>4.26</v>
      </c>
      <c r="AG45" s="191">
        <v>29.61</v>
      </c>
      <c r="AH45" s="191">
        <v>35.51</v>
      </c>
    </row>
    <row r="46" spans="1:36">
      <c r="A46" s="184" t="s">
        <v>297</v>
      </c>
      <c r="B46" s="189">
        <v>7</v>
      </c>
      <c r="C46" s="189" t="s">
        <v>251</v>
      </c>
      <c r="D46" s="189" t="s">
        <v>252</v>
      </c>
      <c r="E46" s="189" t="s">
        <v>222</v>
      </c>
      <c r="F46" s="190" t="s">
        <v>253</v>
      </c>
      <c r="G46" s="190" t="s">
        <v>224</v>
      </c>
      <c r="K46" s="191">
        <v>411.99</v>
      </c>
      <c r="L46" s="191">
        <v>30</v>
      </c>
      <c r="M46" s="191">
        <v>441.99</v>
      </c>
      <c r="O46" s="191">
        <v>38.93</v>
      </c>
      <c r="T46" s="191">
        <v>40.049999999999997</v>
      </c>
      <c r="V46" s="191">
        <v>221</v>
      </c>
      <c r="W46" s="191">
        <v>299.98</v>
      </c>
      <c r="X46" s="191">
        <v>142.01</v>
      </c>
      <c r="Y46" s="190" t="s">
        <v>225</v>
      </c>
      <c r="Z46" s="189" t="s">
        <v>254</v>
      </c>
      <c r="AA46" s="189" t="s">
        <v>227</v>
      </c>
      <c r="AB46" s="189" t="s">
        <v>228</v>
      </c>
      <c r="AC46" s="191">
        <v>34.33</v>
      </c>
      <c r="AD46" s="191">
        <v>33.33</v>
      </c>
      <c r="AE46" s="191">
        <v>45.94</v>
      </c>
      <c r="AF46" s="191">
        <v>4.12</v>
      </c>
      <c r="AG46" s="191">
        <v>17.170000000000002</v>
      </c>
      <c r="AH46" s="191">
        <v>34.32</v>
      </c>
    </row>
    <row r="47" spans="1:36">
      <c r="A47" s="184" t="s">
        <v>297</v>
      </c>
      <c r="B47" s="189">
        <v>8</v>
      </c>
      <c r="C47" s="189" t="s">
        <v>255</v>
      </c>
      <c r="D47" s="189" t="s">
        <v>256</v>
      </c>
      <c r="E47" s="189" t="s">
        <v>257</v>
      </c>
      <c r="F47" s="190" t="s">
        <v>258</v>
      </c>
      <c r="G47" s="190" t="s">
        <v>224</v>
      </c>
      <c r="K47" s="191">
        <v>1100</v>
      </c>
      <c r="L47" s="191">
        <v>115</v>
      </c>
      <c r="M47" s="191">
        <v>1215</v>
      </c>
      <c r="O47" s="191">
        <v>103.95</v>
      </c>
      <c r="T47" s="191">
        <v>125.71</v>
      </c>
      <c r="V47" s="191">
        <v>607.5</v>
      </c>
      <c r="W47" s="191">
        <v>837.16</v>
      </c>
      <c r="X47" s="191">
        <v>377.84</v>
      </c>
      <c r="Y47" s="190" t="s">
        <v>225</v>
      </c>
      <c r="Z47" s="189" t="s">
        <v>259</v>
      </c>
      <c r="AA47" s="189" t="s">
        <v>227</v>
      </c>
      <c r="AB47" s="189" t="s">
        <v>228</v>
      </c>
      <c r="AC47" s="191">
        <v>91.67</v>
      </c>
      <c r="AD47" s="191">
        <v>33.33</v>
      </c>
      <c r="AE47" s="191">
        <v>122.65</v>
      </c>
      <c r="AF47" s="191">
        <v>11</v>
      </c>
      <c r="AG47" s="191">
        <v>55</v>
      </c>
      <c r="AH47" s="191">
        <v>91.63</v>
      </c>
    </row>
    <row r="48" spans="1:36">
      <c r="A48" s="184" t="s">
        <v>297</v>
      </c>
      <c r="B48" s="189">
        <v>9</v>
      </c>
      <c r="C48" s="189" t="s">
        <v>260</v>
      </c>
      <c r="D48" s="189" t="s">
        <v>261</v>
      </c>
      <c r="E48" s="189" t="s">
        <v>257</v>
      </c>
      <c r="F48" s="190" t="s">
        <v>262</v>
      </c>
      <c r="G48" s="190" t="s">
        <v>224</v>
      </c>
      <c r="H48" s="191">
        <v>0.03</v>
      </c>
      <c r="I48" s="191">
        <v>74.97</v>
      </c>
      <c r="K48" s="191">
        <v>900</v>
      </c>
      <c r="L48" s="191">
        <v>300</v>
      </c>
      <c r="M48" s="191">
        <v>1275</v>
      </c>
      <c r="O48" s="191">
        <v>85.05</v>
      </c>
      <c r="Q48" s="191">
        <v>90.3</v>
      </c>
      <c r="V48" s="191">
        <v>509.71</v>
      </c>
      <c r="W48" s="191">
        <v>685.06</v>
      </c>
      <c r="X48" s="191">
        <v>589.94000000000005</v>
      </c>
      <c r="Y48" s="190" t="s">
        <v>225</v>
      </c>
      <c r="Z48" s="189" t="s">
        <v>263</v>
      </c>
      <c r="AA48" s="189" t="s">
        <v>227</v>
      </c>
      <c r="AB48" s="189" t="s">
        <v>228</v>
      </c>
      <c r="AC48" s="191">
        <v>75</v>
      </c>
      <c r="AD48" s="191">
        <v>33.33</v>
      </c>
      <c r="AE48" s="191">
        <v>100.35</v>
      </c>
      <c r="AF48" s="191">
        <v>9</v>
      </c>
      <c r="AG48" s="191">
        <v>50</v>
      </c>
      <c r="AH48" s="191">
        <v>0</v>
      </c>
    </row>
    <row r="49" spans="1:36">
      <c r="A49" s="184" t="s">
        <v>297</v>
      </c>
      <c r="B49" s="189">
        <v>10</v>
      </c>
      <c r="C49" s="189" t="s">
        <v>264</v>
      </c>
      <c r="D49" s="189" t="s">
        <v>265</v>
      </c>
      <c r="E49" s="189" t="s">
        <v>222</v>
      </c>
      <c r="F49" s="190" t="s">
        <v>266</v>
      </c>
      <c r="G49" s="190" t="s">
        <v>224</v>
      </c>
      <c r="K49" s="191">
        <v>404.4</v>
      </c>
      <c r="L49" s="191">
        <v>60</v>
      </c>
      <c r="M49" s="191">
        <v>464.4</v>
      </c>
      <c r="N49" s="191">
        <v>13.79</v>
      </c>
      <c r="O49" s="191">
        <v>38.22</v>
      </c>
      <c r="T49" s="191">
        <v>79.03</v>
      </c>
      <c r="V49" s="191">
        <v>232.2</v>
      </c>
      <c r="W49" s="191">
        <v>363.24</v>
      </c>
      <c r="X49" s="191">
        <v>101.16</v>
      </c>
      <c r="Y49" s="190" t="s">
        <v>225</v>
      </c>
      <c r="Z49" s="189" t="s">
        <v>267</v>
      </c>
      <c r="AA49" s="189" t="s">
        <v>227</v>
      </c>
      <c r="AB49" s="189" t="s">
        <v>228</v>
      </c>
      <c r="AC49" s="191">
        <v>33.700000000000003</v>
      </c>
      <c r="AD49" s="191">
        <v>33.33</v>
      </c>
      <c r="AE49" s="191">
        <v>45.09</v>
      </c>
      <c r="AF49" s="191">
        <v>4.04</v>
      </c>
      <c r="AG49" s="191">
        <v>24.71</v>
      </c>
      <c r="AH49" s="191">
        <v>33.69</v>
      </c>
    </row>
    <row r="50" spans="1:36">
      <c r="A50" s="184" t="s">
        <v>297</v>
      </c>
      <c r="B50" s="189">
        <v>11</v>
      </c>
      <c r="C50" s="189" t="s">
        <v>272</v>
      </c>
      <c r="D50" s="189" t="s">
        <v>273</v>
      </c>
      <c r="E50" s="189" t="s">
        <v>257</v>
      </c>
      <c r="F50" s="190" t="s">
        <v>274</v>
      </c>
      <c r="G50" s="190" t="s">
        <v>224</v>
      </c>
      <c r="K50" s="191">
        <v>950</v>
      </c>
      <c r="L50" s="191">
        <v>250</v>
      </c>
      <c r="M50" s="191">
        <v>1200</v>
      </c>
      <c r="O50" s="191">
        <v>89.78</v>
      </c>
      <c r="V50" s="191">
        <v>600</v>
      </c>
      <c r="W50" s="191">
        <v>689.78</v>
      </c>
      <c r="X50" s="191">
        <v>510.22</v>
      </c>
      <c r="Y50" s="190" t="s">
        <v>225</v>
      </c>
      <c r="Z50" s="189" t="s">
        <v>275</v>
      </c>
      <c r="AA50" s="189" t="s">
        <v>227</v>
      </c>
      <c r="AB50" s="189" t="s">
        <v>228</v>
      </c>
      <c r="AC50" s="191">
        <v>79.17</v>
      </c>
      <c r="AD50" s="191">
        <v>33.33</v>
      </c>
      <c r="AE50" s="191">
        <v>105.93</v>
      </c>
      <c r="AF50" s="191">
        <v>9.5</v>
      </c>
      <c r="AG50" s="191">
        <v>60.69</v>
      </c>
      <c r="AH50" s="191">
        <v>79.14</v>
      </c>
    </row>
    <row r="51" spans="1:36">
      <c r="A51" s="184" t="s">
        <v>297</v>
      </c>
      <c r="B51" s="189">
        <v>12</v>
      </c>
      <c r="C51" s="189" t="s">
        <v>276</v>
      </c>
      <c r="D51" s="189" t="s">
        <v>277</v>
      </c>
      <c r="E51" s="189" t="s">
        <v>249</v>
      </c>
      <c r="F51" s="190" t="s">
        <v>223</v>
      </c>
      <c r="G51" s="190" t="s">
        <v>224</v>
      </c>
      <c r="K51" s="191">
        <v>428.84</v>
      </c>
      <c r="L51" s="191">
        <v>80</v>
      </c>
      <c r="M51" s="191">
        <v>508.84</v>
      </c>
      <c r="O51" s="191">
        <v>40.53</v>
      </c>
      <c r="T51" s="191">
        <v>113.42</v>
      </c>
      <c r="V51" s="191">
        <v>254.42</v>
      </c>
      <c r="W51" s="191">
        <v>408.37</v>
      </c>
      <c r="X51" s="191">
        <v>100.47</v>
      </c>
      <c r="Y51" s="190" t="s">
        <v>225</v>
      </c>
      <c r="Z51" s="189" t="s">
        <v>278</v>
      </c>
      <c r="AA51" s="189" t="s">
        <v>227</v>
      </c>
      <c r="AB51" s="189" t="s">
        <v>228</v>
      </c>
      <c r="AC51" s="191">
        <v>35.74</v>
      </c>
      <c r="AD51" s="191">
        <v>33.33</v>
      </c>
      <c r="AE51" s="191">
        <v>47.82</v>
      </c>
      <c r="AF51" s="191">
        <v>4.29</v>
      </c>
      <c r="AG51" s="191">
        <v>29.78</v>
      </c>
      <c r="AH51" s="191">
        <v>35.72</v>
      </c>
    </row>
    <row r="52" spans="1:36">
      <c r="A52" s="184" t="s">
        <v>297</v>
      </c>
      <c r="B52" s="189">
        <v>13</v>
      </c>
      <c r="C52" s="189" t="s">
        <v>279</v>
      </c>
      <c r="D52" s="189" t="s">
        <v>280</v>
      </c>
      <c r="E52" s="189" t="s">
        <v>222</v>
      </c>
      <c r="F52" s="190" t="s">
        <v>281</v>
      </c>
      <c r="G52" s="190" t="s">
        <v>224</v>
      </c>
      <c r="H52" s="191">
        <v>7.0000000000000007E-2</v>
      </c>
      <c r="I52" s="191">
        <v>166.6</v>
      </c>
      <c r="K52" s="191">
        <v>2000</v>
      </c>
      <c r="L52" s="191">
        <v>500</v>
      </c>
      <c r="M52" s="191">
        <v>2666.67</v>
      </c>
      <c r="O52" s="191">
        <v>189</v>
      </c>
      <c r="R52" s="191">
        <v>49.12</v>
      </c>
      <c r="V52" s="191">
        <v>1250</v>
      </c>
      <c r="W52" s="191">
        <v>1488.12</v>
      </c>
      <c r="X52" s="191">
        <v>1178.55</v>
      </c>
      <c r="Y52" s="190" t="s">
        <v>225</v>
      </c>
      <c r="Z52" s="189" t="s">
        <v>282</v>
      </c>
      <c r="AA52" s="189" t="s">
        <v>235</v>
      </c>
      <c r="AB52" s="189" t="s">
        <v>228</v>
      </c>
      <c r="AC52" s="191">
        <v>166.67</v>
      </c>
      <c r="AD52" s="191">
        <v>33.33</v>
      </c>
      <c r="AE52" s="191">
        <v>223</v>
      </c>
      <c r="AF52" s="191">
        <v>20</v>
      </c>
      <c r="AG52" s="191">
        <v>133.33000000000001</v>
      </c>
      <c r="AH52" s="191">
        <v>0</v>
      </c>
    </row>
    <row r="53" spans="1:36">
      <c r="A53" s="184" t="s">
        <v>297</v>
      </c>
      <c r="B53" s="189">
        <v>14</v>
      </c>
      <c r="C53" s="189" t="s">
        <v>283</v>
      </c>
      <c r="D53" s="189" t="s">
        <v>284</v>
      </c>
      <c r="E53" s="189" t="s">
        <v>232</v>
      </c>
      <c r="F53" s="190" t="s">
        <v>285</v>
      </c>
      <c r="G53" s="190" t="s">
        <v>224</v>
      </c>
      <c r="K53" s="191">
        <v>670</v>
      </c>
      <c r="M53" s="191">
        <v>670</v>
      </c>
      <c r="O53" s="191">
        <v>63.32</v>
      </c>
      <c r="T53" s="191">
        <v>187.56</v>
      </c>
      <c r="V53" s="191">
        <v>335</v>
      </c>
      <c r="W53" s="191">
        <v>585.88</v>
      </c>
      <c r="X53" s="191">
        <v>84.12</v>
      </c>
      <c r="Y53" s="190" t="s">
        <v>225</v>
      </c>
      <c r="Z53" s="189" t="s">
        <v>286</v>
      </c>
      <c r="AA53" s="189" t="s">
        <v>227</v>
      </c>
      <c r="AB53" s="189" t="s">
        <v>228</v>
      </c>
      <c r="AC53" s="191">
        <v>55.83</v>
      </c>
      <c r="AD53" s="191">
        <v>33.33</v>
      </c>
      <c r="AE53" s="191">
        <v>74.709999999999994</v>
      </c>
      <c r="AF53" s="191">
        <v>6.7</v>
      </c>
      <c r="AG53" s="191">
        <v>27.92</v>
      </c>
      <c r="AH53" s="191">
        <v>55.81</v>
      </c>
    </row>
    <row r="54" spans="1:36">
      <c r="A54" s="184" t="s">
        <v>297</v>
      </c>
      <c r="B54" s="189">
        <v>15</v>
      </c>
      <c r="C54" s="189" t="s">
        <v>287</v>
      </c>
      <c r="D54" s="189" t="s">
        <v>288</v>
      </c>
      <c r="E54" s="189" t="s">
        <v>222</v>
      </c>
      <c r="F54" s="190" t="s">
        <v>274</v>
      </c>
      <c r="G54" s="190" t="s">
        <v>224</v>
      </c>
      <c r="K54" s="191">
        <v>404.4</v>
      </c>
      <c r="L54" s="191">
        <v>60</v>
      </c>
      <c r="M54" s="191">
        <v>464.4</v>
      </c>
      <c r="O54" s="191">
        <v>38.22</v>
      </c>
      <c r="S54" s="191">
        <v>80</v>
      </c>
      <c r="T54" s="191">
        <v>156.69999999999999</v>
      </c>
      <c r="V54" s="191">
        <v>152.19999999999999</v>
      </c>
      <c r="W54" s="191">
        <v>427.12</v>
      </c>
      <c r="X54" s="191">
        <v>37.28</v>
      </c>
      <c r="Y54" s="190" t="s">
        <v>225</v>
      </c>
      <c r="Z54" s="189" t="s">
        <v>289</v>
      </c>
      <c r="AA54" s="189" t="s">
        <v>227</v>
      </c>
      <c r="AB54" s="189" t="s">
        <v>228</v>
      </c>
      <c r="AC54" s="191">
        <v>33.700000000000003</v>
      </c>
      <c r="AD54" s="191">
        <v>33.33</v>
      </c>
      <c r="AE54" s="191">
        <v>45.09</v>
      </c>
      <c r="AF54" s="191">
        <v>4.04</v>
      </c>
      <c r="AG54" s="191">
        <v>25.84</v>
      </c>
      <c r="AH54" s="191">
        <v>33.69</v>
      </c>
    </row>
    <row r="55" spans="1:36">
      <c r="A55" s="184" t="s">
        <v>297</v>
      </c>
      <c r="B55" s="189">
        <v>16</v>
      </c>
      <c r="C55" s="189" t="s">
        <v>290</v>
      </c>
      <c r="D55" s="189" t="s">
        <v>291</v>
      </c>
      <c r="E55" s="189" t="s">
        <v>222</v>
      </c>
      <c r="F55" s="190" t="s">
        <v>292</v>
      </c>
      <c r="G55" s="190" t="s">
        <v>224</v>
      </c>
      <c r="I55" s="191">
        <v>33.97</v>
      </c>
      <c r="J55" s="191">
        <v>16.739999999999998</v>
      </c>
      <c r="K55" s="191">
        <v>407.76</v>
      </c>
      <c r="M55" s="191">
        <v>458.47</v>
      </c>
      <c r="O55" s="191">
        <v>38.53</v>
      </c>
      <c r="T55" s="191">
        <v>51.65</v>
      </c>
      <c r="V55" s="191">
        <v>203.88</v>
      </c>
      <c r="W55" s="191">
        <v>294.06</v>
      </c>
      <c r="X55" s="191">
        <v>164.41</v>
      </c>
      <c r="Y55" s="190" t="s">
        <v>225</v>
      </c>
      <c r="Z55" s="189" t="s">
        <v>293</v>
      </c>
      <c r="AA55" s="189" t="s">
        <v>227</v>
      </c>
      <c r="AB55" s="189" t="s">
        <v>228</v>
      </c>
      <c r="AC55" s="191">
        <v>33.979999999999997</v>
      </c>
      <c r="AD55" s="191">
        <v>33.33</v>
      </c>
      <c r="AE55" s="191">
        <v>45.47</v>
      </c>
      <c r="AF55" s="191">
        <v>4.08</v>
      </c>
      <c r="AG55" s="191">
        <v>33.979999999999997</v>
      </c>
      <c r="AH55" s="191">
        <v>0</v>
      </c>
      <c r="AJ55" s="189" t="s">
        <v>294</v>
      </c>
    </row>
    <row r="57" spans="1:36">
      <c r="B57" s="187" t="s">
        <v>187</v>
      </c>
      <c r="C57" s="187" t="s">
        <v>188</v>
      </c>
      <c r="D57" s="187" t="s">
        <v>189</v>
      </c>
      <c r="E57" s="187" t="s">
        <v>190</v>
      </c>
      <c r="F57" s="187" t="s">
        <v>191</v>
      </c>
      <c r="G57" s="187" t="s">
        <v>192</v>
      </c>
      <c r="H57" s="187" t="s">
        <v>193</v>
      </c>
      <c r="I57" s="187" t="s">
        <v>194</v>
      </c>
      <c r="J57" s="187" t="s">
        <v>298</v>
      </c>
      <c r="K57" s="187" t="s">
        <v>196</v>
      </c>
      <c r="L57" s="187" t="s">
        <v>197</v>
      </c>
      <c r="M57" s="187" t="s">
        <v>198</v>
      </c>
      <c r="N57" s="187" t="s">
        <v>199</v>
      </c>
      <c r="O57" s="187" t="s">
        <v>200</v>
      </c>
      <c r="Q57" s="187" t="s">
        <v>201</v>
      </c>
      <c r="R57" s="187" t="s">
        <v>202</v>
      </c>
      <c r="S57" s="187" t="s">
        <v>203</v>
      </c>
      <c r="T57" s="187" t="s">
        <v>204</v>
      </c>
      <c r="U57" s="188" t="s">
        <v>205</v>
      </c>
      <c r="V57" s="187" t="s">
        <v>206</v>
      </c>
      <c r="W57" s="187" t="s">
        <v>207</v>
      </c>
      <c r="X57" s="187" t="s">
        <v>208</v>
      </c>
      <c r="Y57" s="187" t="s">
        <v>209</v>
      </c>
      <c r="Z57" s="187" t="s">
        <v>210</v>
      </c>
      <c r="AA57" s="187" t="s">
        <v>211</v>
      </c>
      <c r="AB57" s="187" t="s">
        <v>212</v>
      </c>
      <c r="AC57" s="187" t="s">
        <v>213</v>
      </c>
      <c r="AD57" s="187" t="s">
        <v>161</v>
      </c>
      <c r="AE57" s="187" t="s">
        <v>214</v>
      </c>
      <c r="AF57" s="187" t="s">
        <v>215</v>
      </c>
      <c r="AG57" s="187" t="s">
        <v>36</v>
      </c>
      <c r="AH57" s="187" t="s">
        <v>216</v>
      </c>
      <c r="AI57" s="187" t="s">
        <v>217</v>
      </c>
      <c r="AJ57" s="187" t="s">
        <v>218</v>
      </c>
    </row>
    <row r="58" spans="1:36">
      <c r="A58" s="184" t="s">
        <v>299</v>
      </c>
      <c r="B58" s="189">
        <v>1</v>
      </c>
      <c r="C58" s="189" t="s">
        <v>220</v>
      </c>
      <c r="D58" s="189" t="s">
        <v>221</v>
      </c>
      <c r="E58" s="189" t="s">
        <v>222</v>
      </c>
      <c r="F58" s="190" t="s">
        <v>223</v>
      </c>
      <c r="G58" s="190" t="s">
        <v>224</v>
      </c>
      <c r="H58" s="191">
        <v>7.0000000000000007E-2</v>
      </c>
      <c r="I58" s="191">
        <v>166.6</v>
      </c>
      <c r="K58" s="191">
        <v>2000</v>
      </c>
      <c r="L58" s="191">
        <v>500</v>
      </c>
      <c r="M58" s="191">
        <v>2666.67</v>
      </c>
      <c r="O58" s="191">
        <v>189</v>
      </c>
      <c r="R58" s="191">
        <v>36.58</v>
      </c>
      <c r="V58" s="191">
        <v>1250</v>
      </c>
      <c r="W58" s="191">
        <v>1475.58</v>
      </c>
      <c r="X58" s="191">
        <v>1191.0899999999999</v>
      </c>
      <c r="Y58" s="190" t="s">
        <v>225</v>
      </c>
      <c r="Z58" s="189" t="s">
        <v>226</v>
      </c>
      <c r="AA58" s="189" t="s">
        <v>227</v>
      </c>
      <c r="AB58" s="189" t="s">
        <v>228</v>
      </c>
      <c r="AC58" s="191">
        <v>166.67</v>
      </c>
      <c r="AD58" s="191">
        <v>33.33</v>
      </c>
      <c r="AE58" s="191">
        <v>223</v>
      </c>
      <c r="AF58" s="191">
        <v>20</v>
      </c>
      <c r="AG58" s="191">
        <v>138.88999999999999</v>
      </c>
      <c r="AH58" s="191">
        <v>0</v>
      </c>
      <c r="AJ58" s="189" t="s">
        <v>229</v>
      </c>
    </row>
    <row r="59" spans="1:36">
      <c r="A59" s="184" t="s">
        <v>299</v>
      </c>
      <c r="B59" s="189">
        <v>2</v>
      </c>
      <c r="C59" s="189" t="s">
        <v>230</v>
      </c>
      <c r="D59" s="189" t="s">
        <v>231</v>
      </c>
      <c r="E59" s="189" t="s">
        <v>232</v>
      </c>
      <c r="F59" s="190" t="s">
        <v>233</v>
      </c>
      <c r="G59" s="190" t="s">
        <v>224</v>
      </c>
      <c r="J59" s="191">
        <v>156.25</v>
      </c>
      <c r="K59" s="191">
        <v>1800</v>
      </c>
      <c r="L59" s="191">
        <v>400</v>
      </c>
      <c r="M59" s="191">
        <v>2356.25</v>
      </c>
      <c r="O59" s="191">
        <v>170.1</v>
      </c>
      <c r="Q59" s="191">
        <v>707.8</v>
      </c>
      <c r="R59" s="191">
        <v>31.15</v>
      </c>
      <c r="S59" s="191">
        <v>156.25</v>
      </c>
      <c r="V59" s="191">
        <v>590.85</v>
      </c>
      <c r="W59" s="191">
        <v>1656.15</v>
      </c>
      <c r="X59" s="191">
        <v>700.1</v>
      </c>
      <c r="Y59" s="190" t="s">
        <v>225</v>
      </c>
      <c r="Z59" s="189" t="s">
        <v>234</v>
      </c>
      <c r="AA59" s="189" t="s">
        <v>235</v>
      </c>
      <c r="AB59" s="189" t="s">
        <v>228</v>
      </c>
      <c r="AC59" s="191">
        <v>150</v>
      </c>
      <c r="AD59" s="191">
        <v>33.33</v>
      </c>
      <c r="AE59" s="191">
        <v>200.7</v>
      </c>
      <c r="AF59" s="191">
        <v>18</v>
      </c>
      <c r="AG59" s="191">
        <v>95</v>
      </c>
      <c r="AH59" s="191">
        <v>149.94</v>
      </c>
    </row>
    <row r="60" spans="1:36">
      <c r="A60" s="184" t="s">
        <v>299</v>
      </c>
      <c r="B60" s="189">
        <v>3</v>
      </c>
      <c r="C60" s="189" t="s">
        <v>236</v>
      </c>
      <c r="D60" s="189" t="s">
        <v>237</v>
      </c>
      <c r="E60" s="189" t="s">
        <v>232</v>
      </c>
      <c r="F60" s="190" t="s">
        <v>238</v>
      </c>
      <c r="G60" s="190" t="s">
        <v>224</v>
      </c>
      <c r="K60" s="191">
        <v>670</v>
      </c>
      <c r="M60" s="191">
        <v>670</v>
      </c>
      <c r="O60" s="191">
        <v>63.32</v>
      </c>
      <c r="V60" s="191">
        <v>335</v>
      </c>
      <c r="W60" s="191">
        <v>398.32</v>
      </c>
      <c r="X60" s="191">
        <v>271.68</v>
      </c>
      <c r="Y60" s="190" t="s">
        <v>225</v>
      </c>
      <c r="Z60" s="189"/>
      <c r="AA60" s="189"/>
      <c r="AC60" s="191">
        <v>55.83</v>
      </c>
      <c r="AD60" s="191">
        <v>33.33</v>
      </c>
      <c r="AE60" s="191">
        <v>74.709999999999994</v>
      </c>
      <c r="AF60" s="191">
        <v>6.7</v>
      </c>
      <c r="AG60" s="191">
        <v>27.92</v>
      </c>
      <c r="AH60" s="191">
        <v>0</v>
      </c>
    </row>
    <row r="61" spans="1:36">
      <c r="A61" s="184" t="s">
        <v>299</v>
      </c>
      <c r="B61" s="189">
        <v>4</v>
      </c>
      <c r="C61" s="189" t="s">
        <v>239</v>
      </c>
      <c r="D61" s="189" t="s">
        <v>240</v>
      </c>
      <c r="E61" s="189" t="s">
        <v>222</v>
      </c>
      <c r="F61" s="190" t="s">
        <v>241</v>
      </c>
      <c r="G61" s="190" t="s">
        <v>224</v>
      </c>
      <c r="K61" s="191">
        <v>414.11</v>
      </c>
      <c r="L61" s="191">
        <v>100</v>
      </c>
      <c r="M61" s="191">
        <v>514.11</v>
      </c>
      <c r="O61" s="191">
        <v>39.130000000000003</v>
      </c>
      <c r="Q61" s="191">
        <v>104.41</v>
      </c>
      <c r="T61" s="191">
        <v>56.81</v>
      </c>
      <c r="V61" s="191">
        <v>257.06</v>
      </c>
      <c r="W61" s="191">
        <v>457.41</v>
      </c>
      <c r="X61" s="191">
        <v>56.7</v>
      </c>
      <c r="Y61" s="190" t="s">
        <v>225</v>
      </c>
      <c r="Z61" s="189" t="s">
        <v>242</v>
      </c>
      <c r="AA61" s="189" t="s">
        <v>227</v>
      </c>
      <c r="AB61" s="189" t="s">
        <v>228</v>
      </c>
      <c r="AC61" s="191">
        <v>34.51</v>
      </c>
      <c r="AD61" s="191">
        <v>33.33</v>
      </c>
      <c r="AE61" s="191">
        <v>46.17</v>
      </c>
      <c r="AF61" s="191">
        <v>4.1399999999999997</v>
      </c>
      <c r="AG61" s="191">
        <v>26.46</v>
      </c>
      <c r="AH61" s="191">
        <v>34.5</v>
      </c>
    </row>
    <row r="62" spans="1:36">
      <c r="A62" s="184" t="s">
        <v>299</v>
      </c>
      <c r="B62" s="189">
        <v>5</v>
      </c>
      <c r="C62" s="189" t="s">
        <v>243</v>
      </c>
      <c r="D62" s="189" t="s">
        <v>244</v>
      </c>
      <c r="E62" s="189" t="s">
        <v>222</v>
      </c>
      <c r="F62" s="190" t="s">
        <v>245</v>
      </c>
      <c r="G62" s="190" t="s">
        <v>224</v>
      </c>
      <c r="I62" s="191">
        <v>33.69</v>
      </c>
      <c r="K62" s="191">
        <v>404.4</v>
      </c>
      <c r="M62" s="191">
        <v>438.09</v>
      </c>
      <c r="O62" s="191">
        <v>38.22</v>
      </c>
      <c r="T62" s="191">
        <v>38.67</v>
      </c>
      <c r="V62" s="191">
        <v>202.2</v>
      </c>
      <c r="W62" s="191">
        <v>279.08999999999997</v>
      </c>
      <c r="X62" s="191">
        <v>159</v>
      </c>
      <c r="Y62" s="190" t="s">
        <v>225</v>
      </c>
      <c r="Z62" s="189" t="s">
        <v>246</v>
      </c>
      <c r="AA62" s="189" t="s">
        <v>227</v>
      </c>
      <c r="AB62" s="189" t="s">
        <v>228</v>
      </c>
      <c r="AC62" s="191">
        <v>33.700000000000003</v>
      </c>
      <c r="AD62" s="191">
        <v>33.33</v>
      </c>
      <c r="AE62" s="191">
        <v>45.09</v>
      </c>
      <c r="AF62" s="191">
        <v>4.04</v>
      </c>
      <c r="AG62" s="191">
        <v>21.83</v>
      </c>
      <c r="AH62" s="191">
        <v>0</v>
      </c>
    </row>
    <row r="63" spans="1:36">
      <c r="A63" s="184" t="s">
        <v>299</v>
      </c>
      <c r="B63" s="189">
        <v>6</v>
      </c>
      <c r="C63" s="189" t="s">
        <v>247</v>
      </c>
      <c r="D63" s="189" t="s">
        <v>248</v>
      </c>
      <c r="E63" s="189" t="s">
        <v>249</v>
      </c>
      <c r="F63" s="190" t="s">
        <v>223</v>
      </c>
      <c r="G63" s="190" t="s">
        <v>224</v>
      </c>
      <c r="K63" s="191">
        <v>426.34</v>
      </c>
      <c r="L63" s="191">
        <v>80</v>
      </c>
      <c r="M63" s="191">
        <v>506.34</v>
      </c>
      <c r="N63" s="191">
        <v>14.54</v>
      </c>
      <c r="O63" s="191">
        <v>40.29</v>
      </c>
      <c r="S63" s="191">
        <v>100</v>
      </c>
      <c r="T63" s="191">
        <v>73.790000000000006</v>
      </c>
      <c r="V63" s="191">
        <v>153.16999999999999</v>
      </c>
      <c r="W63" s="191">
        <v>381.79</v>
      </c>
      <c r="X63" s="191">
        <v>124.55</v>
      </c>
      <c r="Y63" s="190" t="s">
        <v>225</v>
      </c>
      <c r="Z63" s="189" t="s">
        <v>250</v>
      </c>
      <c r="AA63" s="189" t="s">
        <v>227</v>
      </c>
      <c r="AB63" s="189" t="s">
        <v>228</v>
      </c>
      <c r="AC63" s="191">
        <v>35.53</v>
      </c>
      <c r="AD63" s="191">
        <v>33.33</v>
      </c>
      <c r="AE63" s="191">
        <v>47.54</v>
      </c>
      <c r="AF63" s="191">
        <v>4.26</v>
      </c>
      <c r="AG63" s="191">
        <v>29.61</v>
      </c>
      <c r="AH63" s="191">
        <v>35.51</v>
      </c>
    </row>
    <row r="64" spans="1:36">
      <c r="A64" s="184" t="s">
        <v>299</v>
      </c>
      <c r="B64" s="189">
        <v>7</v>
      </c>
      <c r="C64" s="189" t="s">
        <v>251</v>
      </c>
      <c r="D64" s="189" t="s">
        <v>252</v>
      </c>
      <c r="E64" s="189" t="s">
        <v>222</v>
      </c>
      <c r="F64" s="190" t="s">
        <v>253</v>
      </c>
      <c r="G64" s="190" t="s">
        <v>224</v>
      </c>
      <c r="K64" s="191">
        <v>411.99</v>
      </c>
      <c r="L64" s="191">
        <v>30</v>
      </c>
      <c r="M64" s="191">
        <v>441.99</v>
      </c>
      <c r="O64" s="191">
        <v>38.93</v>
      </c>
      <c r="T64" s="191">
        <v>40.049999999999997</v>
      </c>
      <c r="V64" s="191">
        <v>221</v>
      </c>
      <c r="W64" s="191">
        <v>299.98</v>
      </c>
      <c r="X64" s="191">
        <v>142.01</v>
      </c>
      <c r="Y64" s="190" t="s">
        <v>225</v>
      </c>
      <c r="Z64" s="189" t="s">
        <v>254</v>
      </c>
      <c r="AA64" s="189" t="s">
        <v>227</v>
      </c>
      <c r="AB64" s="189" t="s">
        <v>228</v>
      </c>
      <c r="AC64" s="191">
        <v>34.33</v>
      </c>
      <c r="AD64" s="191">
        <v>33.33</v>
      </c>
      <c r="AE64" s="191">
        <v>45.94</v>
      </c>
      <c r="AF64" s="191">
        <v>4.12</v>
      </c>
      <c r="AG64" s="191">
        <v>18.309999999999999</v>
      </c>
      <c r="AH64" s="191">
        <v>34.32</v>
      </c>
    </row>
    <row r="65" spans="1:36">
      <c r="A65" s="184" t="s">
        <v>299</v>
      </c>
      <c r="B65" s="189">
        <v>8</v>
      </c>
      <c r="C65" s="189" t="s">
        <v>255</v>
      </c>
      <c r="D65" s="189" t="s">
        <v>256</v>
      </c>
      <c r="E65" s="189" t="s">
        <v>257</v>
      </c>
      <c r="F65" s="190" t="s">
        <v>258</v>
      </c>
      <c r="G65" s="190" t="s">
        <v>224</v>
      </c>
      <c r="K65" s="191">
        <v>1100</v>
      </c>
      <c r="L65" s="191">
        <v>115</v>
      </c>
      <c r="M65" s="191">
        <v>1215</v>
      </c>
      <c r="O65" s="191">
        <v>103.95</v>
      </c>
      <c r="T65" s="191">
        <v>125.71</v>
      </c>
      <c r="V65" s="191">
        <v>607.5</v>
      </c>
      <c r="W65" s="191">
        <v>837.16</v>
      </c>
      <c r="X65" s="191">
        <v>377.84</v>
      </c>
      <c r="Y65" s="190" t="s">
        <v>225</v>
      </c>
      <c r="Z65" s="189" t="s">
        <v>259</v>
      </c>
      <c r="AA65" s="189" t="s">
        <v>227</v>
      </c>
      <c r="AB65" s="189" t="s">
        <v>228</v>
      </c>
      <c r="AC65" s="191">
        <v>91.67</v>
      </c>
      <c r="AD65" s="191">
        <v>33.33</v>
      </c>
      <c r="AE65" s="191">
        <v>122.65</v>
      </c>
      <c r="AF65" s="191">
        <v>11</v>
      </c>
      <c r="AG65" s="191">
        <v>55</v>
      </c>
      <c r="AH65" s="191">
        <v>91.63</v>
      </c>
    </row>
    <row r="66" spans="1:36">
      <c r="A66" s="184" t="s">
        <v>299</v>
      </c>
      <c r="B66" s="189">
        <v>9</v>
      </c>
      <c r="C66" s="189" t="s">
        <v>260</v>
      </c>
      <c r="D66" s="189" t="s">
        <v>261</v>
      </c>
      <c r="E66" s="189" t="s">
        <v>257</v>
      </c>
      <c r="F66" s="190" t="s">
        <v>262</v>
      </c>
      <c r="G66" s="190" t="s">
        <v>224</v>
      </c>
      <c r="H66" s="191">
        <v>0.03</v>
      </c>
      <c r="I66" s="191">
        <v>74.97</v>
      </c>
      <c r="K66" s="191">
        <v>900</v>
      </c>
      <c r="L66" s="191">
        <v>300</v>
      </c>
      <c r="M66" s="191">
        <v>1275</v>
      </c>
      <c r="O66" s="191">
        <v>85.05</v>
      </c>
      <c r="Q66" s="191">
        <v>90.29</v>
      </c>
      <c r="V66" s="191">
        <v>509.71</v>
      </c>
      <c r="W66" s="191">
        <v>685.05</v>
      </c>
      <c r="X66" s="191">
        <v>589.95000000000005</v>
      </c>
      <c r="Y66" s="190" t="s">
        <v>225</v>
      </c>
      <c r="Z66" s="189" t="s">
        <v>263</v>
      </c>
      <c r="AA66" s="189" t="s">
        <v>227</v>
      </c>
      <c r="AB66" s="189" t="s">
        <v>228</v>
      </c>
      <c r="AC66" s="191">
        <v>75</v>
      </c>
      <c r="AD66" s="191">
        <v>33.33</v>
      </c>
      <c r="AE66" s="191">
        <v>100.35</v>
      </c>
      <c r="AF66" s="191">
        <v>9</v>
      </c>
      <c r="AG66" s="191">
        <v>50</v>
      </c>
      <c r="AH66" s="191">
        <v>0</v>
      </c>
    </row>
    <row r="67" spans="1:36">
      <c r="A67" s="184" t="s">
        <v>299</v>
      </c>
      <c r="B67" s="189">
        <v>10</v>
      </c>
      <c r="C67" s="189" t="s">
        <v>264</v>
      </c>
      <c r="D67" s="189" t="s">
        <v>265</v>
      </c>
      <c r="E67" s="189" t="s">
        <v>222</v>
      </c>
      <c r="F67" s="190" t="s">
        <v>266</v>
      </c>
      <c r="G67" s="190" t="s">
        <v>224</v>
      </c>
      <c r="K67" s="191">
        <v>404.4</v>
      </c>
      <c r="L67" s="191">
        <v>60</v>
      </c>
      <c r="M67" s="191">
        <v>464.4</v>
      </c>
      <c r="N67" s="191">
        <v>13.79</v>
      </c>
      <c r="O67" s="191">
        <v>38.22</v>
      </c>
      <c r="T67" s="191">
        <v>78.650000000000006</v>
      </c>
      <c r="V67" s="191">
        <v>232.2</v>
      </c>
      <c r="W67" s="191">
        <v>362.86</v>
      </c>
      <c r="X67" s="191">
        <v>101.54</v>
      </c>
      <c r="Y67" s="190" t="s">
        <v>225</v>
      </c>
      <c r="Z67" s="189" t="s">
        <v>267</v>
      </c>
      <c r="AA67" s="189" t="s">
        <v>227</v>
      </c>
      <c r="AB67" s="189" t="s">
        <v>228</v>
      </c>
      <c r="AC67" s="191">
        <v>33.700000000000003</v>
      </c>
      <c r="AD67" s="191">
        <v>33.33</v>
      </c>
      <c r="AE67" s="191">
        <v>45.09</v>
      </c>
      <c r="AF67" s="191">
        <v>4.04</v>
      </c>
      <c r="AG67" s="191">
        <v>24.71</v>
      </c>
      <c r="AH67" s="191">
        <v>33.69</v>
      </c>
    </row>
    <row r="68" spans="1:36">
      <c r="A68" s="184" t="s">
        <v>299</v>
      </c>
      <c r="B68" s="189">
        <v>11</v>
      </c>
      <c r="C68" s="189" t="s">
        <v>272</v>
      </c>
      <c r="D68" s="189" t="s">
        <v>273</v>
      </c>
      <c r="E68" s="189" t="s">
        <v>257</v>
      </c>
      <c r="F68" s="190" t="s">
        <v>274</v>
      </c>
      <c r="G68" s="190" t="s">
        <v>224</v>
      </c>
      <c r="K68" s="191">
        <v>950</v>
      </c>
      <c r="L68" s="191">
        <v>250</v>
      </c>
      <c r="M68" s="191">
        <v>1200</v>
      </c>
      <c r="O68" s="191">
        <v>89.78</v>
      </c>
      <c r="V68" s="191">
        <v>600</v>
      </c>
      <c r="W68" s="191">
        <v>689.78</v>
      </c>
      <c r="X68" s="191">
        <v>510.22</v>
      </c>
      <c r="Y68" s="190" t="s">
        <v>225</v>
      </c>
      <c r="Z68" s="189" t="s">
        <v>275</v>
      </c>
      <c r="AA68" s="189" t="s">
        <v>227</v>
      </c>
      <c r="AB68" s="189" t="s">
        <v>228</v>
      </c>
      <c r="AC68" s="191">
        <v>79.17</v>
      </c>
      <c r="AD68" s="191">
        <v>33.33</v>
      </c>
      <c r="AE68" s="191">
        <v>105.93</v>
      </c>
      <c r="AF68" s="191">
        <v>9.5</v>
      </c>
      <c r="AG68" s="191">
        <v>60.69</v>
      </c>
      <c r="AH68" s="191">
        <v>79.14</v>
      </c>
    </row>
    <row r="69" spans="1:36">
      <c r="A69" s="184" t="s">
        <v>299</v>
      </c>
      <c r="B69" s="189">
        <v>12</v>
      </c>
      <c r="C69" s="189" t="s">
        <v>276</v>
      </c>
      <c r="D69" s="189" t="s">
        <v>277</v>
      </c>
      <c r="E69" s="189" t="s">
        <v>249</v>
      </c>
      <c r="F69" s="190" t="s">
        <v>223</v>
      </c>
      <c r="G69" s="190" t="s">
        <v>224</v>
      </c>
      <c r="K69" s="191">
        <v>428.84</v>
      </c>
      <c r="L69" s="191">
        <v>80</v>
      </c>
      <c r="M69" s="191">
        <v>508.84</v>
      </c>
      <c r="O69" s="191">
        <v>40.53</v>
      </c>
      <c r="T69" s="191">
        <v>113.42</v>
      </c>
      <c r="V69" s="191">
        <v>254.42</v>
      </c>
      <c r="W69" s="191">
        <v>408.37</v>
      </c>
      <c r="X69" s="191">
        <v>100.47</v>
      </c>
      <c r="Y69" s="190" t="s">
        <v>225</v>
      </c>
      <c r="Z69" s="189" t="s">
        <v>278</v>
      </c>
      <c r="AA69" s="189" t="s">
        <v>227</v>
      </c>
      <c r="AB69" s="189" t="s">
        <v>228</v>
      </c>
      <c r="AC69" s="191">
        <v>35.74</v>
      </c>
      <c r="AD69" s="191">
        <v>33.33</v>
      </c>
      <c r="AE69" s="191">
        <v>47.82</v>
      </c>
      <c r="AF69" s="191">
        <v>4.29</v>
      </c>
      <c r="AG69" s="191">
        <v>29.78</v>
      </c>
      <c r="AH69" s="191">
        <v>35.72</v>
      </c>
    </row>
    <row r="70" spans="1:36">
      <c r="A70" s="184" t="s">
        <v>299</v>
      </c>
      <c r="B70" s="189">
        <v>13</v>
      </c>
      <c r="C70" s="189" t="s">
        <v>279</v>
      </c>
      <c r="D70" s="189" t="s">
        <v>280</v>
      </c>
      <c r="E70" s="189" t="s">
        <v>222</v>
      </c>
      <c r="F70" s="190" t="s">
        <v>281</v>
      </c>
      <c r="G70" s="190" t="s">
        <v>224</v>
      </c>
      <c r="H70" s="191">
        <v>7.0000000000000007E-2</v>
      </c>
      <c r="I70" s="191">
        <v>166.6</v>
      </c>
      <c r="K70" s="191">
        <v>2000</v>
      </c>
      <c r="L70" s="191">
        <v>500</v>
      </c>
      <c r="M70" s="191">
        <v>2666.67</v>
      </c>
      <c r="O70" s="191">
        <v>189</v>
      </c>
      <c r="R70" s="191">
        <v>49.12</v>
      </c>
      <c r="V70" s="191">
        <v>1250</v>
      </c>
      <c r="W70" s="191">
        <v>1488.12</v>
      </c>
      <c r="X70" s="191">
        <v>1178.55</v>
      </c>
      <c r="Y70" s="190" t="s">
        <v>225</v>
      </c>
      <c r="Z70" s="189" t="s">
        <v>282</v>
      </c>
      <c r="AA70" s="189" t="s">
        <v>235</v>
      </c>
      <c r="AB70" s="189" t="s">
        <v>228</v>
      </c>
      <c r="AC70" s="191">
        <v>166.67</v>
      </c>
      <c r="AD70" s="191">
        <v>33.33</v>
      </c>
      <c r="AE70" s="191">
        <v>223</v>
      </c>
      <c r="AF70" s="191">
        <v>20</v>
      </c>
      <c r="AG70" s="191">
        <v>133.33000000000001</v>
      </c>
      <c r="AH70" s="191">
        <v>0</v>
      </c>
    </row>
    <row r="71" spans="1:36">
      <c r="A71" s="184" t="s">
        <v>299</v>
      </c>
      <c r="B71" s="189">
        <v>14</v>
      </c>
      <c r="C71" s="189" t="s">
        <v>283</v>
      </c>
      <c r="D71" s="189" t="s">
        <v>284</v>
      </c>
      <c r="E71" s="189" t="s">
        <v>232</v>
      </c>
      <c r="F71" s="190" t="s">
        <v>285</v>
      </c>
      <c r="G71" s="190" t="s">
        <v>224</v>
      </c>
      <c r="K71" s="191">
        <v>670</v>
      </c>
      <c r="M71" s="191">
        <v>670</v>
      </c>
      <c r="O71" s="191">
        <v>63.32</v>
      </c>
      <c r="T71" s="191">
        <v>184.05</v>
      </c>
      <c r="V71" s="191">
        <v>335</v>
      </c>
      <c r="W71" s="191">
        <v>582.37</v>
      </c>
      <c r="X71" s="191">
        <v>87.63</v>
      </c>
      <c r="Y71" s="190" t="s">
        <v>225</v>
      </c>
      <c r="Z71" s="189" t="s">
        <v>286</v>
      </c>
      <c r="AA71" s="189" t="s">
        <v>227</v>
      </c>
      <c r="AB71" s="189" t="s">
        <v>228</v>
      </c>
      <c r="AC71" s="191">
        <v>55.83</v>
      </c>
      <c r="AD71" s="191">
        <v>33.33</v>
      </c>
      <c r="AE71" s="191">
        <v>74.709999999999994</v>
      </c>
      <c r="AF71" s="191">
        <v>6.7</v>
      </c>
      <c r="AG71" s="191">
        <v>27.92</v>
      </c>
      <c r="AH71" s="191">
        <v>55.81</v>
      </c>
    </row>
    <row r="72" spans="1:36">
      <c r="A72" s="184" t="s">
        <v>299</v>
      </c>
      <c r="B72" s="189">
        <v>15</v>
      </c>
      <c r="C72" s="189" t="s">
        <v>287</v>
      </c>
      <c r="D72" s="189" t="s">
        <v>288</v>
      </c>
      <c r="E72" s="189" t="s">
        <v>222</v>
      </c>
      <c r="F72" s="190" t="s">
        <v>274</v>
      </c>
      <c r="G72" s="190" t="s">
        <v>224</v>
      </c>
      <c r="K72" s="191">
        <v>404.4</v>
      </c>
      <c r="L72" s="191">
        <v>60</v>
      </c>
      <c r="M72" s="191">
        <v>464.4</v>
      </c>
      <c r="O72" s="191">
        <v>38.22</v>
      </c>
      <c r="T72" s="191">
        <v>156.78</v>
      </c>
      <c r="V72" s="191">
        <v>232.2</v>
      </c>
      <c r="W72" s="191">
        <v>427.2</v>
      </c>
      <c r="X72" s="191">
        <v>37.200000000000003</v>
      </c>
      <c r="Y72" s="190" t="s">
        <v>225</v>
      </c>
      <c r="Z72" s="189" t="s">
        <v>289</v>
      </c>
      <c r="AA72" s="189" t="s">
        <v>227</v>
      </c>
      <c r="AB72" s="189" t="s">
        <v>228</v>
      </c>
      <c r="AC72" s="191">
        <v>33.700000000000003</v>
      </c>
      <c r="AD72" s="191">
        <v>33.33</v>
      </c>
      <c r="AE72" s="191">
        <v>45.09</v>
      </c>
      <c r="AF72" s="191">
        <v>4.04</v>
      </c>
      <c r="AG72" s="191">
        <v>25.84</v>
      </c>
      <c r="AH72" s="191">
        <v>33.69</v>
      </c>
    </row>
    <row r="73" spans="1:36">
      <c r="A73" s="184" t="s">
        <v>299</v>
      </c>
      <c r="B73" s="189">
        <v>16</v>
      </c>
      <c r="C73" s="189" t="s">
        <v>290</v>
      </c>
      <c r="D73" s="189" t="s">
        <v>291</v>
      </c>
      <c r="E73" s="189" t="s">
        <v>222</v>
      </c>
      <c r="F73" s="190" t="s">
        <v>292</v>
      </c>
      <c r="G73" s="190" t="s">
        <v>224</v>
      </c>
      <c r="I73" s="191">
        <v>33.97</v>
      </c>
      <c r="K73" s="191">
        <v>407.76</v>
      </c>
      <c r="M73" s="191">
        <v>441.73</v>
      </c>
      <c r="O73" s="191">
        <v>38.53</v>
      </c>
      <c r="T73" s="191">
        <v>51.61</v>
      </c>
      <c r="V73" s="191">
        <v>203.88</v>
      </c>
      <c r="W73" s="191">
        <v>294.02</v>
      </c>
      <c r="X73" s="191">
        <v>147.71</v>
      </c>
      <c r="Y73" s="190" t="s">
        <v>225</v>
      </c>
      <c r="Z73" s="189" t="s">
        <v>293</v>
      </c>
      <c r="AA73" s="189" t="s">
        <v>227</v>
      </c>
      <c r="AB73" s="189" t="s">
        <v>228</v>
      </c>
      <c r="AC73" s="191">
        <v>33.979999999999997</v>
      </c>
      <c r="AD73" s="191">
        <v>33.33</v>
      </c>
      <c r="AE73" s="191">
        <v>45.47</v>
      </c>
      <c r="AF73" s="191">
        <v>4.08</v>
      </c>
      <c r="AG73" s="191">
        <v>33.979999999999997</v>
      </c>
      <c r="AH73" s="191">
        <v>0</v>
      </c>
      <c r="AJ73" s="189" t="s">
        <v>294</v>
      </c>
    </row>
    <row r="75" spans="1:36">
      <c r="B75" s="187" t="s">
        <v>187</v>
      </c>
      <c r="C75" s="187" t="s">
        <v>188</v>
      </c>
      <c r="D75" s="187" t="s">
        <v>189</v>
      </c>
      <c r="E75" s="187" t="s">
        <v>190</v>
      </c>
      <c r="F75" s="187" t="s">
        <v>191</v>
      </c>
      <c r="G75" s="187" t="s">
        <v>192</v>
      </c>
      <c r="H75" s="187" t="s">
        <v>193</v>
      </c>
      <c r="I75" s="187" t="s">
        <v>194</v>
      </c>
      <c r="K75" s="187" t="s">
        <v>196</v>
      </c>
      <c r="L75" s="187" t="s">
        <v>197</v>
      </c>
      <c r="M75" s="187" t="s">
        <v>198</v>
      </c>
      <c r="N75" s="187" t="s">
        <v>199</v>
      </c>
      <c r="O75" s="187" t="s">
        <v>200</v>
      </c>
      <c r="Q75" s="187" t="s">
        <v>201</v>
      </c>
      <c r="R75" s="187" t="s">
        <v>202</v>
      </c>
      <c r="S75" s="187" t="s">
        <v>195</v>
      </c>
      <c r="T75" s="187" t="s">
        <v>204</v>
      </c>
      <c r="U75" s="188" t="s">
        <v>205</v>
      </c>
      <c r="V75" s="187" t="s">
        <v>206</v>
      </c>
      <c r="W75" s="187" t="s">
        <v>207</v>
      </c>
      <c r="X75" s="187" t="s">
        <v>208</v>
      </c>
      <c r="Y75" s="187" t="s">
        <v>209</v>
      </c>
      <c r="Z75" s="187" t="s">
        <v>210</v>
      </c>
      <c r="AA75" s="187" t="s">
        <v>211</v>
      </c>
      <c r="AB75" s="187" t="s">
        <v>212</v>
      </c>
      <c r="AC75" s="187" t="s">
        <v>213</v>
      </c>
      <c r="AD75" s="187" t="s">
        <v>161</v>
      </c>
      <c r="AE75" s="187" t="s">
        <v>214</v>
      </c>
      <c r="AF75" s="187" t="s">
        <v>215</v>
      </c>
      <c r="AG75" s="187" t="s">
        <v>36</v>
      </c>
      <c r="AH75" s="187" t="s">
        <v>216</v>
      </c>
      <c r="AI75" s="187" t="s">
        <v>217</v>
      </c>
      <c r="AJ75" s="187" t="s">
        <v>218</v>
      </c>
    </row>
    <row r="76" spans="1:36">
      <c r="A76" s="184" t="s">
        <v>300</v>
      </c>
      <c r="B76" s="189">
        <v>1</v>
      </c>
      <c r="C76" s="189" t="s">
        <v>220</v>
      </c>
      <c r="D76" s="189" t="s">
        <v>221</v>
      </c>
      <c r="E76" s="189" t="s">
        <v>222</v>
      </c>
      <c r="F76" s="190" t="s">
        <v>223</v>
      </c>
      <c r="G76" s="190" t="s">
        <v>224</v>
      </c>
      <c r="H76" s="191">
        <v>7.0000000000000007E-2</v>
      </c>
      <c r="I76" s="191">
        <v>166.6</v>
      </c>
      <c r="K76" s="191">
        <v>2000</v>
      </c>
      <c r="L76" s="191">
        <v>500</v>
      </c>
      <c r="M76" s="191">
        <v>2666.67</v>
      </c>
      <c r="O76" s="191">
        <v>189</v>
      </c>
      <c r="R76" s="191">
        <v>36.58</v>
      </c>
      <c r="S76" s="191">
        <v>62.5</v>
      </c>
      <c r="U76" s="192">
        <v>500</v>
      </c>
      <c r="V76" s="191">
        <v>937.5</v>
      </c>
      <c r="W76" s="191">
        <v>1725.58</v>
      </c>
      <c r="X76" s="191">
        <v>941.09</v>
      </c>
      <c r="Y76" s="190" t="s">
        <v>225</v>
      </c>
      <c r="Z76" s="189" t="s">
        <v>226</v>
      </c>
      <c r="AA76" s="189" t="s">
        <v>227</v>
      </c>
      <c r="AB76" s="189" t="s">
        <v>228</v>
      </c>
      <c r="AC76" s="191">
        <v>166.67</v>
      </c>
      <c r="AD76" s="191">
        <v>33.33</v>
      </c>
      <c r="AE76" s="191">
        <v>223</v>
      </c>
      <c r="AF76" s="191">
        <v>20</v>
      </c>
      <c r="AG76" s="191">
        <v>138.88999999999999</v>
      </c>
      <c r="AH76" s="191">
        <v>0</v>
      </c>
      <c r="AJ76" s="189" t="s">
        <v>229</v>
      </c>
    </row>
    <row r="77" spans="1:36">
      <c r="A77" s="184" t="s">
        <v>300</v>
      </c>
      <c r="B77" s="189">
        <v>2</v>
      </c>
      <c r="C77" s="189" t="s">
        <v>230</v>
      </c>
      <c r="D77" s="189" t="s">
        <v>231</v>
      </c>
      <c r="E77" s="189" t="s">
        <v>232</v>
      </c>
      <c r="F77" s="190" t="s">
        <v>233</v>
      </c>
      <c r="G77" s="190" t="s">
        <v>224</v>
      </c>
      <c r="K77" s="191">
        <v>1800</v>
      </c>
      <c r="L77" s="191">
        <v>400</v>
      </c>
      <c r="M77" s="191">
        <v>2200</v>
      </c>
      <c r="O77" s="191">
        <v>170.1</v>
      </c>
      <c r="Q77" s="191">
        <v>352.91</v>
      </c>
      <c r="R77" s="191">
        <v>31.15</v>
      </c>
      <c r="S77" s="191">
        <v>50</v>
      </c>
      <c r="U77" s="192">
        <v>426.99</v>
      </c>
      <c r="V77" s="191">
        <v>472.09</v>
      </c>
      <c r="W77" s="191">
        <v>1503.24</v>
      </c>
      <c r="X77" s="191">
        <v>696.76</v>
      </c>
      <c r="Y77" s="190" t="s">
        <v>225</v>
      </c>
      <c r="Z77" s="189" t="s">
        <v>234</v>
      </c>
      <c r="AA77" s="189" t="s">
        <v>235</v>
      </c>
      <c r="AB77" s="189" t="s">
        <v>228</v>
      </c>
      <c r="AC77" s="191">
        <v>150</v>
      </c>
      <c r="AD77" s="191">
        <v>33.33</v>
      </c>
      <c r="AE77" s="191">
        <v>200.7</v>
      </c>
      <c r="AF77" s="191">
        <v>18</v>
      </c>
      <c r="AG77" s="191">
        <v>97.5</v>
      </c>
      <c r="AH77" s="191">
        <v>149.94</v>
      </c>
    </row>
    <row r="78" spans="1:36">
      <c r="A78" s="184" t="s">
        <v>300</v>
      </c>
      <c r="B78" s="189">
        <v>3</v>
      </c>
      <c r="C78" s="189" t="s">
        <v>239</v>
      </c>
      <c r="D78" s="189" t="s">
        <v>240</v>
      </c>
      <c r="E78" s="189" t="s">
        <v>222</v>
      </c>
      <c r="F78" s="190" t="s">
        <v>241</v>
      </c>
      <c r="G78" s="190" t="s">
        <v>224</v>
      </c>
      <c r="K78" s="191">
        <v>414.11</v>
      </c>
      <c r="L78" s="191">
        <v>100</v>
      </c>
      <c r="M78" s="191">
        <v>514.11</v>
      </c>
      <c r="O78" s="191">
        <v>39.130000000000003</v>
      </c>
      <c r="Q78" s="191">
        <v>104.42</v>
      </c>
      <c r="S78" s="191">
        <v>12.5</v>
      </c>
      <c r="T78" s="191">
        <v>56.81</v>
      </c>
      <c r="U78" s="192">
        <v>101.76</v>
      </c>
      <c r="V78" s="191">
        <v>192.8</v>
      </c>
      <c r="W78" s="191">
        <v>507.42</v>
      </c>
      <c r="X78" s="191">
        <v>6.69</v>
      </c>
      <c r="Y78" s="190" t="s">
        <v>225</v>
      </c>
      <c r="Z78" s="189" t="s">
        <v>242</v>
      </c>
      <c r="AA78" s="189" t="s">
        <v>227</v>
      </c>
      <c r="AB78" s="189" t="s">
        <v>228</v>
      </c>
      <c r="AC78" s="191">
        <v>34.51</v>
      </c>
      <c r="AD78" s="191">
        <v>33.33</v>
      </c>
      <c r="AE78" s="191">
        <v>46.17</v>
      </c>
      <c r="AF78" s="191">
        <v>4.1399999999999997</v>
      </c>
      <c r="AG78" s="191">
        <v>26.46</v>
      </c>
      <c r="AH78" s="191">
        <v>34.5</v>
      </c>
    </row>
    <row r="79" spans="1:36">
      <c r="A79" s="184" t="s">
        <v>300</v>
      </c>
      <c r="B79" s="189">
        <v>4</v>
      </c>
      <c r="C79" s="189" t="s">
        <v>243</v>
      </c>
      <c r="D79" s="189" t="s">
        <v>244</v>
      </c>
      <c r="E79" s="189" t="s">
        <v>222</v>
      </c>
      <c r="F79" s="190" t="s">
        <v>245</v>
      </c>
      <c r="G79" s="190" t="s">
        <v>224</v>
      </c>
      <c r="I79" s="191">
        <v>33.69</v>
      </c>
      <c r="K79" s="191">
        <v>404.4</v>
      </c>
      <c r="M79" s="191">
        <v>438.09</v>
      </c>
      <c r="O79" s="191">
        <v>38.22</v>
      </c>
      <c r="T79" s="191">
        <v>38.67</v>
      </c>
      <c r="V79" s="191">
        <v>202.2</v>
      </c>
      <c r="W79" s="191">
        <v>279.08999999999997</v>
      </c>
      <c r="X79" s="191">
        <v>159</v>
      </c>
      <c r="Y79" s="190" t="s">
        <v>225</v>
      </c>
      <c r="Z79" s="189" t="s">
        <v>246</v>
      </c>
      <c r="AA79" s="189" t="s">
        <v>227</v>
      </c>
      <c r="AB79" s="189" t="s">
        <v>228</v>
      </c>
      <c r="AC79" s="191">
        <v>33.700000000000003</v>
      </c>
      <c r="AD79" s="191">
        <v>33.33</v>
      </c>
      <c r="AE79" s="191">
        <v>45.09</v>
      </c>
      <c r="AF79" s="191">
        <v>4.04</v>
      </c>
      <c r="AG79" s="191">
        <v>22.47</v>
      </c>
      <c r="AH79" s="191">
        <v>0</v>
      </c>
    </row>
    <row r="80" spans="1:36">
      <c r="A80" s="184" t="s">
        <v>300</v>
      </c>
      <c r="B80" s="189">
        <v>5</v>
      </c>
      <c r="C80" s="189" t="s">
        <v>247</v>
      </c>
      <c r="D80" s="189" t="s">
        <v>248</v>
      </c>
      <c r="E80" s="189" t="s">
        <v>249</v>
      </c>
      <c r="F80" s="190" t="s">
        <v>223</v>
      </c>
      <c r="G80" s="190" t="s">
        <v>224</v>
      </c>
      <c r="K80" s="191">
        <v>426.34</v>
      </c>
      <c r="L80" s="191">
        <v>80</v>
      </c>
      <c r="M80" s="191">
        <v>506.34</v>
      </c>
      <c r="N80" s="191">
        <v>14.54</v>
      </c>
      <c r="O80" s="191">
        <v>40.29</v>
      </c>
      <c r="S80" s="191">
        <v>40</v>
      </c>
      <c r="T80" s="191">
        <v>73.319999999999993</v>
      </c>
      <c r="V80" s="191">
        <v>253.17</v>
      </c>
      <c r="W80" s="191">
        <v>421.32</v>
      </c>
      <c r="X80" s="191">
        <v>85.02</v>
      </c>
      <c r="Y80" s="190" t="s">
        <v>225</v>
      </c>
      <c r="Z80" s="189" t="s">
        <v>250</v>
      </c>
      <c r="AA80" s="189" t="s">
        <v>227</v>
      </c>
      <c r="AB80" s="189" t="s">
        <v>228</v>
      </c>
      <c r="AC80" s="191">
        <v>35.53</v>
      </c>
      <c r="AD80" s="191">
        <v>33.33</v>
      </c>
      <c r="AE80" s="191">
        <v>47.54</v>
      </c>
      <c r="AF80" s="191">
        <v>4.26</v>
      </c>
      <c r="AG80" s="191">
        <v>29.61</v>
      </c>
      <c r="AH80" s="191">
        <v>35.51</v>
      </c>
    </row>
    <row r="81" spans="1:36">
      <c r="A81" s="184" t="s">
        <v>300</v>
      </c>
      <c r="B81" s="189">
        <v>6</v>
      </c>
      <c r="C81" s="189" t="s">
        <v>260</v>
      </c>
      <c r="D81" s="189" t="s">
        <v>261</v>
      </c>
      <c r="E81" s="189" t="s">
        <v>257</v>
      </c>
      <c r="F81" s="190" t="s">
        <v>262</v>
      </c>
      <c r="G81" s="190" t="s">
        <v>224</v>
      </c>
      <c r="I81" s="191">
        <v>74.97</v>
      </c>
      <c r="K81" s="191">
        <v>900</v>
      </c>
      <c r="L81" s="191">
        <v>300</v>
      </c>
      <c r="M81" s="191">
        <v>1274.97</v>
      </c>
      <c r="O81" s="191">
        <v>85.05</v>
      </c>
      <c r="Q81" s="191">
        <v>475.29</v>
      </c>
      <c r="S81" s="191">
        <v>37.5</v>
      </c>
      <c r="U81" s="192">
        <v>172.18</v>
      </c>
      <c r="V81" s="191">
        <v>359.71</v>
      </c>
      <c r="W81" s="191">
        <v>1129.73</v>
      </c>
      <c r="X81" s="191">
        <v>145.24</v>
      </c>
      <c r="Y81" s="190" t="s">
        <v>225</v>
      </c>
      <c r="Z81" s="189" t="s">
        <v>263</v>
      </c>
      <c r="AA81" s="189" t="s">
        <v>227</v>
      </c>
      <c r="AB81" s="189" t="s">
        <v>228</v>
      </c>
      <c r="AC81" s="191">
        <v>75</v>
      </c>
      <c r="AD81" s="191">
        <v>33.33</v>
      </c>
      <c r="AE81" s="191">
        <v>100.35</v>
      </c>
      <c r="AF81" s="191">
        <v>9</v>
      </c>
      <c r="AG81" s="191">
        <v>50</v>
      </c>
      <c r="AH81" s="191">
        <v>0</v>
      </c>
    </row>
    <row r="82" spans="1:36">
      <c r="A82" s="184" t="s">
        <v>300</v>
      </c>
      <c r="B82" s="189">
        <v>7</v>
      </c>
      <c r="C82" s="189" t="s">
        <v>272</v>
      </c>
      <c r="D82" s="189" t="s">
        <v>273</v>
      </c>
      <c r="E82" s="189" t="s">
        <v>257</v>
      </c>
      <c r="F82" s="190" t="s">
        <v>274</v>
      </c>
      <c r="G82" s="190" t="s">
        <v>224</v>
      </c>
      <c r="K82" s="191">
        <v>950</v>
      </c>
      <c r="L82" s="191">
        <v>250</v>
      </c>
      <c r="M82" s="191">
        <v>1200</v>
      </c>
      <c r="O82" s="191">
        <v>89.78</v>
      </c>
      <c r="S82" s="191">
        <v>37.49</v>
      </c>
      <c r="U82" s="192">
        <v>237.5</v>
      </c>
      <c r="V82" s="191">
        <v>450</v>
      </c>
      <c r="W82" s="191">
        <v>814.77</v>
      </c>
      <c r="X82" s="191">
        <v>385.23</v>
      </c>
      <c r="Y82" s="190" t="s">
        <v>225</v>
      </c>
      <c r="Z82" s="189" t="s">
        <v>275</v>
      </c>
      <c r="AA82" s="189" t="s">
        <v>227</v>
      </c>
      <c r="AB82" s="189" t="s">
        <v>228</v>
      </c>
      <c r="AC82" s="191">
        <v>79.17</v>
      </c>
      <c r="AD82" s="191">
        <v>33.33</v>
      </c>
      <c r="AE82" s="191">
        <v>105.93</v>
      </c>
      <c r="AF82" s="191">
        <v>9.5</v>
      </c>
      <c r="AG82" s="191">
        <v>60.69</v>
      </c>
      <c r="AH82" s="191">
        <v>79.14</v>
      </c>
    </row>
    <row r="83" spans="1:36">
      <c r="A83" s="184" t="s">
        <v>300</v>
      </c>
      <c r="B83" s="189">
        <v>8</v>
      </c>
      <c r="C83" s="189" t="s">
        <v>276</v>
      </c>
      <c r="D83" s="189" t="s">
        <v>277</v>
      </c>
      <c r="E83" s="189" t="s">
        <v>249</v>
      </c>
      <c r="F83" s="190" t="s">
        <v>223</v>
      </c>
      <c r="G83" s="190" t="s">
        <v>224</v>
      </c>
      <c r="K83" s="191">
        <v>428.84</v>
      </c>
      <c r="L83" s="191">
        <v>80</v>
      </c>
      <c r="M83" s="191">
        <v>508.84</v>
      </c>
      <c r="O83" s="191">
        <v>40.53</v>
      </c>
      <c r="S83" s="191">
        <v>40</v>
      </c>
      <c r="T83" s="191">
        <v>113.42</v>
      </c>
      <c r="V83" s="191">
        <v>254.42</v>
      </c>
      <c r="W83" s="191">
        <v>448.37</v>
      </c>
      <c r="X83" s="191">
        <v>60.47</v>
      </c>
      <c r="Y83" s="190" t="s">
        <v>225</v>
      </c>
      <c r="Z83" s="189" t="s">
        <v>278</v>
      </c>
      <c r="AA83" s="189" t="s">
        <v>227</v>
      </c>
      <c r="AB83" s="189" t="s">
        <v>228</v>
      </c>
      <c r="AC83" s="191">
        <v>35.74</v>
      </c>
      <c r="AD83" s="191">
        <v>33.33</v>
      </c>
      <c r="AE83" s="191">
        <v>47.82</v>
      </c>
      <c r="AF83" s="191">
        <v>4.29</v>
      </c>
      <c r="AG83" s="191">
        <v>29.78</v>
      </c>
      <c r="AH83" s="191">
        <v>35.72</v>
      </c>
    </row>
    <row r="84" spans="1:36">
      <c r="A84" s="184" t="s">
        <v>300</v>
      </c>
      <c r="B84" s="189">
        <v>9</v>
      </c>
      <c r="C84" s="189" t="s">
        <v>279</v>
      </c>
      <c r="D84" s="189" t="s">
        <v>280</v>
      </c>
      <c r="E84" s="189" t="s">
        <v>222</v>
      </c>
      <c r="F84" s="190" t="s">
        <v>281</v>
      </c>
      <c r="G84" s="190" t="s">
        <v>224</v>
      </c>
      <c r="H84" s="191">
        <v>7.0000000000000007E-2</v>
      </c>
      <c r="I84" s="191">
        <v>166.6</v>
      </c>
      <c r="K84" s="191">
        <v>2000</v>
      </c>
      <c r="L84" s="191">
        <v>500</v>
      </c>
      <c r="M84" s="191">
        <v>2666.67</v>
      </c>
      <c r="O84" s="191">
        <v>189</v>
      </c>
      <c r="R84" s="191">
        <v>49.12</v>
      </c>
      <c r="S84" s="191">
        <v>62.5</v>
      </c>
      <c r="U84" s="192">
        <v>500</v>
      </c>
      <c r="V84" s="191">
        <v>937.5</v>
      </c>
      <c r="W84" s="191">
        <v>1738.12</v>
      </c>
      <c r="X84" s="191">
        <v>928.55</v>
      </c>
      <c r="Y84" s="190" t="s">
        <v>225</v>
      </c>
      <c r="Z84" s="189" t="s">
        <v>282</v>
      </c>
      <c r="AA84" s="189" t="s">
        <v>235</v>
      </c>
      <c r="AB84" s="189" t="s">
        <v>228</v>
      </c>
      <c r="AC84" s="191">
        <v>166.67</v>
      </c>
      <c r="AD84" s="191">
        <v>33.33</v>
      </c>
      <c r="AE84" s="191">
        <v>223</v>
      </c>
      <c r="AF84" s="191">
        <v>20</v>
      </c>
      <c r="AG84" s="191">
        <v>138.88999999999999</v>
      </c>
      <c r="AH84" s="191">
        <v>0</v>
      </c>
    </row>
    <row r="85" spans="1:36">
      <c r="A85" s="184" t="s">
        <v>300</v>
      </c>
      <c r="B85" s="189">
        <v>10</v>
      </c>
      <c r="C85" s="189" t="s">
        <v>287</v>
      </c>
      <c r="D85" s="189" t="s">
        <v>288</v>
      </c>
      <c r="E85" s="189" t="s">
        <v>222</v>
      </c>
      <c r="F85" s="190" t="s">
        <v>274</v>
      </c>
      <c r="G85" s="190" t="s">
        <v>224</v>
      </c>
      <c r="K85" s="191">
        <v>404.4</v>
      </c>
      <c r="L85" s="191">
        <v>60</v>
      </c>
      <c r="M85" s="191">
        <v>464.4</v>
      </c>
      <c r="O85" s="191">
        <v>38.22</v>
      </c>
      <c r="S85" s="191">
        <v>30</v>
      </c>
      <c r="T85" s="191">
        <v>144.51</v>
      </c>
      <c r="V85" s="191">
        <v>232.2</v>
      </c>
      <c r="W85" s="191">
        <v>444.93</v>
      </c>
      <c r="X85" s="191">
        <v>19.47</v>
      </c>
      <c r="Y85" s="190" t="s">
        <v>225</v>
      </c>
      <c r="Z85" s="189" t="s">
        <v>289</v>
      </c>
      <c r="AA85" s="189" t="s">
        <v>227</v>
      </c>
      <c r="AB85" s="189" t="s">
        <v>228</v>
      </c>
      <c r="AC85" s="191">
        <v>33.700000000000003</v>
      </c>
      <c r="AD85" s="191">
        <v>33.33</v>
      </c>
      <c r="AE85" s="191">
        <v>45.09</v>
      </c>
      <c r="AF85" s="191">
        <v>4.04</v>
      </c>
      <c r="AG85" s="191">
        <v>25.84</v>
      </c>
      <c r="AH85" s="191">
        <v>33.69</v>
      </c>
    </row>
    <row r="87" spans="1:36">
      <c r="B87" s="187" t="s">
        <v>187</v>
      </c>
      <c r="C87" s="187" t="s">
        <v>188</v>
      </c>
      <c r="D87" s="187" t="s">
        <v>189</v>
      </c>
      <c r="E87" s="187" t="s">
        <v>190</v>
      </c>
      <c r="F87" s="187" t="s">
        <v>191</v>
      </c>
      <c r="G87" s="187" t="s">
        <v>192</v>
      </c>
      <c r="H87" s="187" t="s">
        <v>193</v>
      </c>
      <c r="I87" s="187" t="s">
        <v>194</v>
      </c>
      <c r="J87" s="187" t="s">
        <v>195</v>
      </c>
      <c r="K87" s="187" t="s">
        <v>196</v>
      </c>
      <c r="L87" s="187" t="s">
        <v>197</v>
      </c>
      <c r="M87" s="187" t="s">
        <v>198</v>
      </c>
      <c r="N87" s="187" t="s">
        <v>199</v>
      </c>
      <c r="O87" s="187" t="s">
        <v>200</v>
      </c>
      <c r="Q87" s="187" t="s">
        <v>201</v>
      </c>
      <c r="R87" s="187" t="s">
        <v>202</v>
      </c>
      <c r="S87" s="187" t="s">
        <v>195</v>
      </c>
      <c r="T87" s="187" t="s">
        <v>204</v>
      </c>
      <c r="U87" s="188" t="s">
        <v>205</v>
      </c>
      <c r="V87" s="187" t="s">
        <v>206</v>
      </c>
      <c r="W87" s="187" t="s">
        <v>207</v>
      </c>
      <c r="X87" s="187" t="s">
        <v>208</v>
      </c>
      <c r="Y87" s="187" t="s">
        <v>209</v>
      </c>
      <c r="Z87" s="187" t="s">
        <v>210</v>
      </c>
      <c r="AA87" s="187" t="s">
        <v>211</v>
      </c>
      <c r="AB87" s="187" t="s">
        <v>212</v>
      </c>
      <c r="AC87" s="187" t="s">
        <v>213</v>
      </c>
      <c r="AD87" s="187" t="s">
        <v>161</v>
      </c>
      <c r="AE87" s="187" t="s">
        <v>214</v>
      </c>
      <c r="AF87" s="187" t="s">
        <v>215</v>
      </c>
      <c r="AG87" s="187" t="s">
        <v>36</v>
      </c>
      <c r="AH87" s="187" t="s">
        <v>216</v>
      </c>
      <c r="AI87" s="187" t="s">
        <v>217</v>
      </c>
      <c r="AJ87" s="187" t="s">
        <v>218</v>
      </c>
    </row>
    <row r="88" spans="1:36">
      <c r="A88" s="184" t="s">
        <v>301</v>
      </c>
      <c r="B88" s="189">
        <v>1</v>
      </c>
      <c r="C88" s="189" t="s">
        <v>220</v>
      </c>
      <c r="D88" s="189" t="s">
        <v>221</v>
      </c>
      <c r="E88" s="189" t="s">
        <v>222</v>
      </c>
      <c r="F88" s="190" t="s">
        <v>223</v>
      </c>
      <c r="G88" s="190" t="s">
        <v>224</v>
      </c>
      <c r="H88" s="191">
        <v>7.0000000000000007E-2</v>
      </c>
      <c r="I88" s="191">
        <v>166.6</v>
      </c>
      <c r="J88" s="191">
        <v>62.5</v>
      </c>
      <c r="K88" s="191">
        <v>2000</v>
      </c>
      <c r="L88" s="191">
        <v>500</v>
      </c>
      <c r="M88" s="191">
        <v>2729.17</v>
      </c>
      <c r="O88" s="191">
        <v>189</v>
      </c>
      <c r="R88" s="191">
        <v>36.58</v>
      </c>
      <c r="S88" s="191">
        <v>62.5</v>
      </c>
      <c r="U88" s="192">
        <v>437.5</v>
      </c>
      <c r="V88" s="191">
        <v>937.5</v>
      </c>
      <c r="W88" s="191">
        <v>1663.08</v>
      </c>
      <c r="X88" s="191">
        <v>1066.0899999999999</v>
      </c>
      <c r="Y88" s="190" t="s">
        <v>225</v>
      </c>
      <c r="Z88" s="189" t="s">
        <v>226</v>
      </c>
      <c r="AA88" s="189" t="s">
        <v>227</v>
      </c>
      <c r="AB88" s="189" t="s">
        <v>228</v>
      </c>
      <c r="AC88" s="191">
        <v>166.67</v>
      </c>
      <c r="AD88" s="191">
        <v>33.33</v>
      </c>
      <c r="AE88" s="191">
        <v>223</v>
      </c>
      <c r="AF88" s="191">
        <v>20</v>
      </c>
      <c r="AG88" s="191">
        <v>138.88999999999999</v>
      </c>
      <c r="AH88" s="191">
        <v>0</v>
      </c>
      <c r="AJ88" s="189" t="s">
        <v>229</v>
      </c>
    </row>
    <row r="89" spans="1:36">
      <c r="A89" s="184" t="s">
        <v>301</v>
      </c>
      <c r="B89" s="189">
        <v>2</v>
      </c>
      <c r="C89" s="189" t="s">
        <v>230</v>
      </c>
      <c r="D89" s="189" t="s">
        <v>231</v>
      </c>
      <c r="E89" s="189" t="s">
        <v>232</v>
      </c>
      <c r="F89" s="190" t="s">
        <v>233</v>
      </c>
      <c r="G89" s="190" t="s">
        <v>224</v>
      </c>
      <c r="K89" s="191">
        <v>1800</v>
      </c>
      <c r="L89" s="191">
        <v>400</v>
      </c>
      <c r="M89" s="191">
        <v>2200</v>
      </c>
      <c r="O89" s="191">
        <v>170.1</v>
      </c>
      <c r="Q89" s="191">
        <v>707.81</v>
      </c>
      <c r="R89" s="191">
        <v>31.15</v>
      </c>
      <c r="S89" s="191">
        <v>50</v>
      </c>
      <c r="T89" s="191">
        <v>107.27</v>
      </c>
      <c r="U89" s="192">
        <v>400</v>
      </c>
      <c r="V89" s="191">
        <v>472.09</v>
      </c>
      <c r="W89" s="191">
        <v>1938.42</v>
      </c>
      <c r="X89" s="191">
        <v>261.58</v>
      </c>
      <c r="Y89" s="190" t="s">
        <v>225</v>
      </c>
      <c r="Z89" s="189" t="s">
        <v>234</v>
      </c>
      <c r="AA89" s="189" t="s">
        <v>235</v>
      </c>
      <c r="AB89" s="189" t="s">
        <v>228</v>
      </c>
      <c r="AC89" s="191">
        <v>150</v>
      </c>
      <c r="AD89" s="191">
        <v>33.33</v>
      </c>
      <c r="AE89" s="191">
        <v>200.7</v>
      </c>
      <c r="AF89" s="191">
        <v>18</v>
      </c>
      <c r="AG89" s="191">
        <v>100</v>
      </c>
      <c r="AH89" s="191">
        <v>149.94</v>
      </c>
    </row>
    <row r="90" spans="1:36">
      <c r="A90" s="184" t="s">
        <v>301</v>
      </c>
      <c r="B90" s="189">
        <v>3</v>
      </c>
      <c r="C90" s="189" t="s">
        <v>239</v>
      </c>
      <c r="D90" s="189" t="s">
        <v>240</v>
      </c>
      <c r="E90" s="189" t="s">
        <v>222</v>
      </c>
      <c r="F90" s="190" t="s">
        <v>241</v>
      </c>
      <c r="G90" s="190" t="s">
        <v>224</v>
      </c>
      <c r="J90" s="191">
        <v>10.47</v>
      </c>
      <c r="K90" s="191">
        <v>414.11</v>
      </c>
      <c r="L90" s="191">
        <v>100</v>
      </c>
      <c r="M90" s="191">
        <v>524.58000000000004</v>
      </c>
      <c r="O90" s="191">
        <v>39.130000000000003</v>
      </c>
      <c r="Q90" s="191">
        <v>104.41</v>
      </c>
      <c r="S90" s="191">
        <v>52.09</v>
      </c>
      <c r="T90" s="191">
        <v>56.21</v>
      </c>
      <c r="U90" s="192">
        <v>51.76</v>
      </c>
      <c r="V90" s="191">
        <v>192.8</v>
      </c>
      <c r="W90" s="191">
        <v>496.4</v>
      </c>
      <c r="X90" s="191">
        <v>28.18</v>
      </c>
      <c r="Y90" s="190" t="s">
        <v>225</v>
      </c>
      <c r="Z90" s="189" t="s">
        <v>242</v>
      </c>
      <c r="AA90" s="189" t="s">
        <v>227</v>
      </c>
      <c r="AB90" s="189" t="s">
        <v>228</v>
      </c>
      <c r="AC90" s="191">
        <v>34.51</v>
      </c>
      <c r="AD90" s="191">
        <v>33.33</v>
      </c>
      <c r="AE90" s="191">
        <v>46.17</v>
      </c>
      <c r="AF90" s="191">
        <v>4.1399999999999997</v>
      </c>
      <c r="AG90" s="191">
        <v>26.46</v>
      </c>
      <c r="AH90" s="191">
        <v>34.5</v>
      </c>
    </row>
    <row r="91" spans="1:36">
      <c r="A91" s="184" t="s">
        <v>301</v>
      </c>
      <c r="B91" s="189">
        <v>4</v>
      </c>
      <c r="C91" s="189" t="s">
        <v>243</v>
      </c>
      <c r="D91" s="189" t="s">
        <v>244</v>
      </c>
      <c r="E91" s="189" t="s">
        <v>222</v>
      </c>
      <c r="F91" s="190" t="s">
        <v>245</v>
      </c>
      <c r="G91" s="190" t="s">
        <v>224</v>
      </c>
      <c r="I91" s="191">
        <v>33.69</v>
      </c>
      <c r="K91" s="191">
        <v>404.4</v>
      </c>
      <c r="M91" s="191">
        <v>438.09</v>
      </c>
      <c r="O91" s="191">
        <v>38.22</v>
      </c>
      <c r="T91" s="191">
        <v>38.67</v>
      </c>
      <c r="V91" s="191">
        <v>202.2</v>
      </c>
      <c r="W91" s="191">
        <v>279.08999999999997</v>
      </c>
      <c r="X91" s="191">
        <v>159</v>
      </c>
      <c r="Y91" s="190" t="s">
        <v>225</v>
      </c>
      <c r="Z91" s="189" t="s">
        <v>246</v>
      </c>
      <c r="AA91" s="189" t="s">
        <v>227</v>
      </c>
      <c r="AB91" s="189" t="s">
        <v>228</v>
      </c>
      <c r="AC91" s="191">
        <v>33.700000000000003</v>
      </c>
      <c r="AD91" s="191">
        <v>33.33</v>
      </c>
      <c r="AE91" s="191">
        <v>45.09</v>
      </c>
      <c r="AF91" s="191">
        <v>4.04</v>
      </c>
      <c r="AG91" s="191">
        <v>22.47</v>
      </c>
      <c r="AH91" s="191">
        <v>0</v>
      </c>
    </row>
    <row r="92" spans="1:36">
      <c r="A92" s="184" t="s">
        <v>301</v>
      </c>
      <c r="B92" s="189">
        <v>5</v>
      </c>
      <c r="C92" s="189" t="s">
        <v>247</v>
      </c>
      <c r="D92" s="189" t="s">
        <v>248</v>
      </c>
      <c r="E92" s="189" t="s">
        <v>249</v>
      </c>
      <c r="F92" s="190" t="s">
        <v>223</v>
      </c>
      <c r="G92" s="190" t="s">
        <v>224</v>
      </c>
      <c r="J92" s="191">
        <v>40</v>
      </c>
      <c r="K92" s="191">
        <v>426.34</v>
      </c>
      <c r="L92" s="191">
        <v>80</v>
      </c>
      <c r="M92" s="191">
        <v>546.34</v>
      </c>
      <c r="N92" s="191">
        <v>14.54</v>
      </c>
      <c r="O92" s="191">
        <v>40.29</v>
      </c>
      <c r="T92" s="191">
        <v>72.84</v>
      </c>
      <c r="V92" s="191">
        <v>253.17</v>
      </c>
      <c r="W92" s="191">
        <v>380.84</v>
      </c>
      <c r="X92" s="191">
        <v>165.5</v>
      </c>
      <c r="Y92" s="190" t="s">
        <v>225</v>
      </c>
      <c r="Z92" s="189" t="s">
        <v>250</v>
      </c>
      <c r="AA92" s="189" t="s">
        <v>227</v>
      </c>
      <c r="AB92" s="189" t="s">
        <v>228</v>
      </c>
      <c r="AC92" s="191">
        <v>35.53</v>
      </c>
      <c r="AD92" s="191">
        <v>33.33</v>
      </c>
      <c r="AE92" s="191">
        <v>47.54</v>
      </c>
      <c r="AF92" s="191">
        <v>4.26</v>
      </c>
      <c r="AG92" s="191">
        <v>29.61</v>
      </c>
      <c r="AH92" s="191">
        <v>35.51</v>
      </c>
    </row>
    <row r="93" spans="1:36">
      <c r="A93" s="184" t="s">
        <v>301</v>
      </c>
      <c r="B93" s="189">
        <v>6</v>
      </c>
      <c r="C93" s="189" t="s">
        <v>260</v>
      </c>
      <c r="D93" s="189" t="s">
        <v>261</v>
      </c>
      <c r="E93" s="189" t="s">
        <v>257</v>
      </c>
      <c r="F93" s="190" t="s">
        <v>262</v>
      </c>
      <c r="G93" s="190" t="s">
        <v>224</v>
      </c>
      <c r="H93" s="191">
        <v>0.03</v>
      </c>
      <c r="I93" s="191">
        <v>74.97</v>
      </c>
      <c r="K93" s="191">
        <v>900</v>
      </c>
      <c r="L93" s="191">
        <v>300</v>
      </c>
      <c r="M93" s="191">
        <v>1275</v>
      </c>
      <c r="O93" s="191">
        <v>85.05</v>
      </c>
      <c r="Q93" s="191">
        <v>475.29</v>
      </c>
      <c r="S93" s="191">
        <v>37.5</v>
      </c>
      <c r="U93" s="192">
        <v>202.79</v>
      </c>
      <c r="V93" s="191">
        <v>359.71</v>
      </c>
      <c r="W93" s="191">
        <v>1160.3399999999999</v>
      </c>
      <c r="X93" s="191">
        <v>114.66</v>
      </c>
      <c r="Y93" s="190" t="s">
        <v>225</v>
      </c>
      <c r="Z93" s="189" t="s">
        <v>263</v>
      </c>
      <c r="AA93" s="189" t="s">
        <v>227</v>
      </c>
      <c r="AB93" s="189" t="s">
        <v>228</v>
      </c>
      <c r="AC93" s="191">
        <v>75</v>
      </c>
      <c r="AD93" s="191">
        <v>33.33</v>
      </c>
      <c r="AE93" s="191">
        <v>100.35</v>
      </c>
      <c r="AF93" s="191">
        <v>9</v>
      </c>
      <c r="AG93" s="191">
        <v>50</v>
      </c>
      <c r="AH93" s="191">
        <v>0</v>
      </c>
    </row>
    <row r="94" spans="1:36">
      <c r="A94" s="184" t="s">
        <v>301</v>
      </c>
      <c r="B94" s="189">
        <v>7</v>
      </c>
      <c r="C94" s="189" t="s">
        <v>272</v>
      </c>
      <c r="D94" s="189" t="s">
        <v>273</v>
      </c>
      <c r="E94" s="189" t="s">
        <v>257</v>
      </c>
      <c r="F94" s="190" t="s">
        <v>274</v>
      </c>
      <c r="G94" s="190" t="s">
        <v>224</v>
      </c>
      <c r="J94" s="191">
        <v>37.5</v>
      </c>
      <c r="K94" s="191">
        <v>950</v>
      </c>
      <c r="L94" s="191">
        <v>250</v>
      </c>
      <c r="M94" s="191">
        <v>1237.5</v>
      </c>
      <c r="O94" s="191">
        <v>93.32</v>
      </c>
      <c r="S94" s="191">
        <v>31.25</v>
      </c>
      <c r="U94" s="192">
        <v>202.7</v>
      </c>
      <c r="V94" s="191">
        <v>450</v>
      </c>
      <c r="W94" s="191">
        <v>777.27</v>
      </c>
      <c r="X94" s="191">
        <v>460.23</v>
      </c>
      <c r="Y94" s="190" t="s">
        <v>225</v>
      </c>
      <c r="Z94" s="189" t="s">
        <v>275</v>
      </c>
      <c r="AA94" s="189" t="s">
        <v>227</v>
      </c>
      <c r="AB94" s="189" t="s">
        <v>228</v>
      </c>
      <c r="AC94" s="191">
        <v>82.29</v>
      </c>
      <c r="AD94" s="191">
        <v>33.33</v>
      </c>
      <c r="AE94" s="191">
        <v>110.11</v>
      </c>
      <c r="AF94" s="191">
        <v>9.8800000000000008</v>
      </c>
      <c r="AG94" s="191">
        <v>63.09</v>
      </c>
      <c r="AH94" s="191">
        <v>82.26</v>
      </c>
    </row>
    <row r="95" spans="1:36">
      <c r="A95" s="184" t="s">
        <v>301</v>
      </c>
      <c r="B95" s="189">
        <v>8</v>
      </c>
      <c r="C95" s="189" t="s">
        <v>276</v>
      </c>
      <c r="D95" s="189" t="s">
        <v>277</v>
      </c>
      <c r="E95" s="189" t="s">
        <v>249</v>
      </c>
      <c r="F95" s="190" t="s">
        <v>223</v>
      </c>
      <c r="G95" s="190" t="s">
        <v>224</v>
      </c>
      <c r="J95" s="191">
        <v>40</v>
      </c>
      <c r="K95" s="191">
        <v>428.84</v>
      </c>
      <c r="L95" s="191">
        <v>80</v>
      </c>
      <c r="M95" s="191">
        <v>548.84</v>
      </c>
      <c r="O95" s="191">
        <v>40.53</v>
      </c>
      <c r="T95" s="191">
        <v>113.42</v>
      </c>
      <c r="V95" s="191">
        <v>254.42</v>
      </c>
      <c r="W95" s="191">
        <v>408.37</v>
      </c>
      <c r="X95" s="191">
        <v>140.47</v>
      </c>
      <c r="Y95" s="190" t="s">
        <v>225</v>
      </c>
      <c r="Z95" s="189" t="s">
        <v>278</v>
      </c>
      <c r="AA95" s="189" t="s">
        <v>227</v>
      </c>
      <c r="AB95" s="189" t="s">
        <v>228</v>
      </c>
      <c r="AC95" s="191">
        <v>35.74</v>
      </c>
      <c r="AD95" s="191">
        <v>33.33</v>
      </c>
      <c r="AE95" s="191">
        <v>47.82</v>
      </c>
      <c r="AF95" s="191">
        <v>4.29</v>
      </c>
      <c r="AG95" s="191">
        <v>29.78</v>
      </c>
      <c r="AH95" s="191">
        <v>35.72</v>
      </c>
    </row>
    <row r="96" spans="1:36">
      <c r="A96" s="184" t="s">
        <v>301</v>
      </c>
      <c r="B96" s="189">
        <v>9</v>
      </c>
      <c r="C96" s="189" t="s">
        <v>279</v>
      </c>
      <c r="D96" s="189" t="s">
        <v>280</v>
      </c>
      <c r="E96" s="189" t="s">
        <v>222</v>
      </c>
      <c r="F96" s="190" t="s">
        <v>281</v>
      </c>
      <c r="G96" s="190" t="s">
        <v>224</v>
      </c>
      <c r="H96" s="191">
        <v>7.0000000000000007E-2</v>
      </c>
      <c r="I96" s="191">
        <v>166.6</v>
      </c>
      <c r="J96" s="191">
        <v>62.5</v>
      </c>
      <c r="K96" s="191">
        <v>2000</v>
      </c>
      <c r="L96" s="191">
        <v>500</v>
      </c>
      <c r="M96" s="191">
        <v>2729.17</v>
      </c>
      <c r="O96" s="191">
        <v>189</v>
      </c>
      <c r="R96" s="191">
        <v>49.12</v>
      </c>
      <c r="S96" s="191">
        <v>62.5</v>
      </c>
      <c r="U96" s="192">
        <v>437.5</v>
      </c>
      <c r="V96" s="191">
        <v>937.5</v>
      </c>
      <c r="W96" s="191">
        <v>1675.62</v>
      </c>
      <c r="X96" s="191">
        <v>1053.55</v>
      </c>
      <c r="Y96" s="190" t="s">
        <v>225</v>
      </c>
      <c r="Z96" s="189" t="s">
        <v>282</v>
      </c>
      <c r="AA96" s="189" t="s">
        <v>235</v>
      </c>
      <c r="AB96" s="189" t="s">
        <v>228</v>
      </c>
      <c r="AC96" s="191">
        <v>166.67</v>
      </c>
      <c r="AD96" s="191">
        <v>33.33</v>
      </c>
      <c r="AE96" s="191">
        <v>223</v>
      </c>
      <c r="AF96" s="191">
        <v>20</v>
      </c>
      <c r="AG96" s="191">
        <v>138.88999999999999</v>
      </c>
      <c r="AH96" s="191">
        <v>0</v>
      </c>
    </row>
    <row r="97" spans="1:36">
      <c r="A97" s="184" t="s">
        <v>301</v>
      </c>
      <c r="B97" s="189">
        <v>10</v>
      </c>
      <c r="C97" s="189" t="s">
        <v>287</v>
      </c>
      <c r="D97" s="189" t="s">
        <v>288</v>
      </c>
      <c r="E97" s="189" t="s">
        <v>222</v>
      </c>
      <c r="F97" s="190" t="s">
        <v>274</v>
      </c>
      <c r="G97" s="190" t="s">
        <v>224</v>
      </c>
      <c r="J97" s="191">
        <v>30</v>
      </c>
      <c r="K97" s="191">
        <v>404.4</v>
      </c>
      <c r="L97" s="191">
        <v>60</v>
      </c>
      <c r="M97" s="191">
        <v>494.4</v>
      </c>
      <c r="O97" s="191">
        <v>38.22</v>
      </c>
      <c r="T97" s="191">
        <v>136.58000000000001</v>
      </c>
      <c r="V97" s="191">
        <v>232.2</v>
      </c>
      <c r="W97" s="191">
        <v>407</v>
      </c>
      <c r="X97" s="191">
        <v>87.4</v>
      </c>
      <c r="Y97" s="190" t="s">
        <v>225</v>
      </c>
      <c r="Z97" s="189" t="s">
        <v>289</v>
      </c>
      <c r="AA97" s="189" t="s">
        <v>227</v>
      </c>
      <c r="AB97" s="189" t="s">
        <v>228</v>
      </c>
      <c r="AC97" s="191">
        <v>33.700000000000003</v>
      </c>
      <c r="AD97" s="191">
        <v>33.33</v>
      </c>
      <c r="AE97" s="191">
        <v>45.09</v>
      </c>
      <c r="AF97" s="191">
        <v>4.04</v>
      </c>
      <c r="AG97" s="191">
        <v>25.84</v>
      </c>
      <c r="AH97" s="191">
        <v>33.69</v>
      </c>
    </row>
    <row r="99" spans="1:36">
      <c r="B99" s="187" t="s">
        <v>187</v>
      </c>
      <c r="C99" s="187" t="s">
        <v>188</v>
      </c>
      <c r="D99" s="187" t="s">
        <v>189</v>
      </c>
      <c r="E99" s="187" t="s">
        <v>190</v>
      </c>
      <c r="F99" s="187" t="s">
        <v>191</v>
      </c>
      <c r="G99" s="187" t="s">
        <v>192</v>
      </c>
      <c r="H99" s="187" t="s">
        <v>193</v>
      </c>
      <c r="I99" s="187" t="s">
        <v>194</v>
      </c>
      <c r="K99" s="187" t="s">
        <v>196</v>
      </c>
      <c r="L99" s="187" t="s">
        <v>197</v>
      </c>
      <c r="M99" s="187" t="s">
        <v>198</v>
      </c>
      <c r="N99" s="187" t="s">
        <v>199</v>
      </c>
      <c r="O99" s="187" t="s">
        <v>200</v>
      </c>
      <c r="Q99" s="187" t="s">
        <v>201</v>
      </c>
      <c r="R99" s="187" t="s">
        <v>202</v>
      </c>
      <c r="T99" s="187" t="s">
        <v>204</v>
      </c>
      <c r="U99" s="188" t="s">
        <v>205</v>
      </c>
      <c r="V99" s="187" t="s">
        <v>206</v>
      </c>
      <c r="W99" s="187" t="s">
        <v>207</v>
      </c>
      <c r="X99" s="187" t="s">
        <v>208</v>
      </c>
      <c r="Y99" s="187" t="s">
        <v>209</v>
      </c>
      <c r="Z99" s="187" t="s">
        <v>210</v>
      </c>
      <c r="AA99" s="187" t="s">
        <v>211</v>
      </c>
      <c r="AB99" s="187" t="s">
        <v>212</v>
      </c>
      <c r="AC99" s="187" t="s">
        <v>213</v>
      </c>
      <c r="AD99" s="187" t="s">
        <v>161</v>
      </c>
      <c r="AE99" s="187" t="s">
        <v>214</v>
      </c>
      <c r="AF99" s="187" t="s">
        <v>215</v>
      </c>
      <c r="AG99" s="187" t="s">
        <v>36</v>
      </c>
      <c r="AH99" s="187" t="s">
        <v>216</v>
      </c>
      <c r="AI99" s="187" t="s">
        <v>217</v>
      </c>
      <c r="AJ99" s="187" t="s">
        <v>218</v>
      </c>
    </row>
    <row r="100" spans="1:36">
      <c r="A100" s="184" t="s">
        <v>302</v>
      </c>
      <c r="B100" s="189">
        <v>1</v>
      </c>
      <c r="C100" s="189" t="s">
        <v>220</v>
      </c>
      <c r="D100" s="189" t="s">
        <v>221</v>
      </c>
      <c r="E100" s="189" t="s">
        <v>222</v>
      </c>
      <c r="F100" s="190" t="s">
        <v>223</v>
      </c>
      <c r="G100" s="190" t="s">
        <v>224</v>
      </c>
      <c r="H100" s="191">
        <v>7.0000000000000007E-2</v>
      </c>
      <c r="I100" s="191">
        <v>166.6</v>
      </c>
      <c r="K100" s="191">
        <v>2000</v>
      </c>
      <c r="L100" s="191">
        <v>500</v>
      </c>
      <c r="M100" s="191">
        <v>2666.67</v>
      </c>
      <c r="O100" s="191">
        <v>189</v>
      </c>
      <c r="R100" s="191">
        <v>36.58</v>
      </c>
      <c r="U100" s="192">
        <v>500</v>
      </c>
      <c r="V100" s="191">
        <v>1000</v>
      </c>
      <c r="W100" s="191">
        <v>1725.58</v>
      </c>
      <c r="X100" s="191">
        <v>941.09</v>
      </c>
      <c r="Y100" s="190" t="s">
        <v>225</v>
      </c>
      <c r="Z100" s="189" t="s">
        <v>226</v>
      </c>
      <c r="AA100" s="189" t="s">
        <v>227</v>
      </c>
      <c r="AB100" s="189" t="s">
        <v>228</v>
      </c>
      <c r="AC100" s="191">
        <v>166.67</v>
      </c>
      <c r="AD100" s="191">
        <v>33.33</v>
      </c>
      <c r="AE100" s="191">
        <v>223</v>
      </c>
      <c r="AF100" s="191">
        <v>20</v>
      </c>
      <c r="AG100" s="191">
        <v>138.88999999999999</v>
      </c>
      <c r="AH100" s="191">
        <v>0</v>
      </c>
      <c r="AJ100" s="189" t="s">
        <v>229</v>
      </c>
    </row>
    <row r="101" spans="1:36">
      <c r="A101" s="184" t="s">
        <v>302</v>
      </c>
      <c r="B101" s="189">
        <v>2</v>
      </c>
      <c r="C101" s="189" t="s">
        <v>230</v>
      </c>
      <c r="D101" s="189" t="s">
        <v>231</v>
      </c>
      <c r="E101" s="189" t="s">
        <v>232</v>
      </c>
      <c r="F101" s="190" t="s">
        <v>233</v>
      </c>
      <c r="G101" s="190" t="s">
        <v>224</v>
      </c>
      <c r="K101" s="191">
        <v>1800</v>
      </c>
      <c r="L101" s="191">
        <v>400</v>
      </c>
      <c r="M101" s="191">
        <v>2200</v>
      </c>
      <c r="O101" s="191">
        <v>170.1</v>
      </c>
      <c r="Q101" s="191">
        <v>707.81</v>
      </c>
      <c r="R101" s="191">
        <v>31.15</v>
      </c>
      <c r="T101" s="191">
        <v>102.45</v>
      </c>
      <c r="U101" s="192">
        <v>450</v>
      </c>
      <c r="V101" s="191">
        <v>522.09</v>
      </c>
      <c r="W101" s="191">
        <v>1983.6</v>
      </c>
      <c r="X101" s="191">
        <v>216.4</v>
      </c>
      <c r="Y101" s="190" t="s">
        <v>225</v>
      </c>
      <c r="Z101" s="189" t="s">
        <v>234</v>
      </c>
      <c r="AA101" s="189" t="s">
        <v>235</v>
      </c>
      <c r="AB101" s="189" t="s">
        <v>228</v>
      </c>
      <c r="AC101" s="191">
        <v>150</v>
      </c>
      <c r="AD101" s="191">
        <v>33.33</v>
      </c>
      <c r="AE101" s="191">
        <v>200.7</v>
      </c>
      <c r="AF101" s="191">
        <v>18</v>
      </c>
      <c r="AG101" s="191">
        <v>100</v>
      </c>
      <c r="AH101" s="191">
        <v>149.94</v>
      </c>
    </row>
    <row r="102" spans="1:36">
      <c r="A102" s="184" t="s">
        <v>302</v>
      </c>
      <c r="B102" s="189">
        <v>3</v>
      </c>
      <c r="C102" s="189" t="s">
        <v>239</v>
      </c>
      <c r="D102" s="189" t="s">
        <v>240</v>
      </c>
      <c r="E102" s="189" t="s">
        <v>222</v>
      </c>
      <c r="F102" s="190" t="s">
        <v>241</v>
      </c>
      <c r="G102" s="190" t="s">
        <v>224</v>
      </c>
      <c r="K102" s="191">
        <v>414.11</v>
      </c>
      <c r="L102" s="191">
        <v>100</v>
      </c>
      <c r="M102" s="191">
        <v>514.11</v>
      </c>
      <c r="O102" s="191">
        <v>39.130000000000003</v>
      </c>
      <c r="Q102" s="191">
        <v>104.41</v>
      </c>
      <c r="T102" s="191">
        <v>56.81</v>
      </c>
      <c r="U102" s="192">
        <v>103.52</v>
      </c>
      <c r="V102" s="191">
        <v>205.3</v>
      </c>
      <c r="W102" s="191">
        <v>509.17</v>
      </c>
      <c r="X102" s="191">
        <v>4.9400000000000004</v>
      </c>
      <c r="Y102" s="190" t="s">
        <v>225</v>
      </c>
      <c r="Z102" s="189" t="s">
        <v>242</v>
      </c>
      <c r="AA102" s="189" t="s">
        <v>227</v>
      </c>
      <c r="AB102" s="189" t="s">
        <v>228</v>
      </c>
      <c r="AC102" s="191">
        <v>34.51</v>
      </c>
      <c r="AD102" s="191">
        <v>33.33</v>
      </c>
      <c r="AE102" s="191">
        <v>46.17</v>
      </c>
      <c r="AF102" s="191">
        <v>4.1399999999999997</v>
      </c>
      <c r="AG102" s="191">
        <v>26.46</v>
      </c>
      <c r="AH102" s="191">
        <v>34.5</v>
      </c>
    </row>
    <row r="103" spans="1:36">
      <c r="A103" s="184" t="s">
        <v>302</v>
      </c>
      <c r="B103" s="189">
        <v>4</v>
      </c>
      <c r="C103" s="189" t="s">
        <v>243</v>
      </c>
      <c r="D103" s="189" t="s">
        <v>244</v>
      </c>
      <c r="E103" s="189" t="s">
        <v>222</v>
      </c>
      <c r="F103" s="190" t="s">
        <v>245</v>
      </c>
      <c r="G103" s="190" t="s">
        <v>224</v>
      </c>
      <c r="I103" s="191">
        <v>33.69</v>
      </c>
      <c r="K103" s="191">
        <v>404.4</v>
      </c>
      <c r="M103" s="191">
        <v>438.09</v>
      </c>
      <c r="O103" s="191">
        <v>38.22</v>
      </c>
      <c r="T103" s="191">
        <v>38.67</v>
      </c>
      <c r="V103" s="191">
        <v>202.2</v>
      </c>
      <c r="W103" s="191">
        <v>279.08999999999997</v>
      </c>
      <c r="X103" s="191">
        <v>159</v>
      </c>
      <c r="Y103" s="190" t="s">
        <v>225</v>
      </c>
      <c r="Z103" s="189" t="s">
        <v>246</v>
      </c>
      <c r="AA103" s="189" t="s">
        <v>227</v>
      </c>
      <c r="AB103" s="189" t="s">
        <v>228</v>
      </c>
      <c r="AC103" s="191">
        <v>33.700000000000003</v>
      </c>
      <c r="AD103" s="191">
        <v>33.33</v>
      </c>
      <c r="AE103" s="191">
        <v>45.09</v>
      </c>
      <c r="AF103" s="191">
        <v>4.04</v>
      </c>
      <c r="AG103" s="191">
        <v>22.47</v>
      </c>
      <c r="AH103" s="191">
        <v>0</v>
      </c>
    </row>
    <row r="104" spans="1:36">
      <c r="A104" s="184" t="s">
        <v>302</v>
      </c>
      <c r="B104" s="189">
        <v>5</v>
      </c>
      <c r="C104" s="189" t="s">
        <v>247</v>
      </c>
      <c r="D104" s="189" t="s">
        <v>248</v>
      </c>
      <c r="E104" s="189" t="s">
        <v>249</v>
      </c>
      <c r="F104" s="190" t="s">
        <v>223</v>
      </c>
      <c r="G104" s="190" t="s">
        <v>224</v>
      </c>
      <c r="K104" s="191">
        <v>426.34</v>
      </c>
      <c r="L104" s="191">
        <v>80</v>
      </c>
      <c r="M104" s="191">
        <v>506.34</v>
      </c>
      <c r="N104" s="191">
        <v>14.54</v>
      </c>
      <c r="O104" s="191">
        <v>40.29</v>
      </c>
      <c r="T104" s="191">
        <v>72.36</v>
      </c>
      <c r="V104" s="191">
        <v>253.17</v>
      </c>
      <c r="W104" s="191">
        <v>380.36</v>
      </c>
      <c r="X104" s="191">
        <v>125.98</v>
      </c>
      <c r="Y104" s="190" t="s">
        <v>225</v>
      </c>
      <c r="Z104" s="189" t="s">
        <v>250</v>
      </c>
      <c r="AA104" s="189" t="s">
        <v>227</v>
      </c>
      <c r="AB104" s="189" t="s">
        <v>228</v>
      </c>
      <c r="AC104" s="191">
        <v>35.53</v>
      </c>
      <c r="AD104" s="191">
        <v>33.33</v>
      </c>
      <c r="AE104" s="191">
        <v>47.54</v>
      </c>
      <c r="AF104" s="191">
        <v>4.26</v>
      </c>
      <c r="AG104" s="191">
        <v>29.61</v>
      </c>
      <c r="AH104" s="191">
        <v>35.51</v>
      </c>
    </row>
    <row r="105" spans="1:36">
      <c r="A105" s="184" t="s">
        <v>302</v>
      </c>
      <c r="B105" s="189">
        <v>6</v>
      </c>
      <c r="C105" s="189" t="s">
        <v>260</v>
      </c>
      <c r="D105" s="189" t="s">
        <v>261</v>
      </c>
      <c r="E105" s="189" t="s">
        <v>257</v>
      </c>
      <c r="F105" s="190" t="s">
        <v>262</v>
      </c>
      <c r="G105" s="190" t="s">
        <v>224</v>
      </c>
      <c r="H105" s="191">
        <v>0.03</v>
      </c>
      <c r="I105" s="191">
        <v>74.97</v>
      </c>
      <c r="K105" s="191">
        <v>900</v>
      </c>
      <c r="L105" s="191">
        <v>300</v>
      </c>
      <c r="M105" s="191">
        <v>1275</v>
      </c>
      <c r="O105" s="191">
        <v>85.05</v>
      </c>
      <c r="Q105" s="191">
        <v>475.29</v>
      </c>
      <c r="U105" s="192">
        <v>225</v>
      </c>
      <c r="V105" s="191">
        <v>397.21</v>
      </c>
      <c r="W105" s="191">
        <v>1182.55</v>
      </c>
      <c r="X105" s="191">
        <v>92.45</v>
      </c>
      <c r="Y105" s="190" t="s">
        <v>225</v>
      </c>
      <c r="Z105" s="189" t="s">
        <v>263</v>
      </c>
      <c r="AA105" s="189" t="s">
        <v>227</v>
      </c>
      <c r="AB105" s="189" t="s">
        <v>228</v>
      </c>
      <c r="AC105" s="191">
        <v>75</v>
      </c>
      <c r="AD105" s="191">
        <v>33.33</v>
      </c>
      <c r="AE105" s="191">
        <v>100.35</v>
      </c>
      <c r="AF105" s="191">
        <v>9</v>
      </c>
      <c r="AG105" s="191">
        <v>50</v>
      </c>
      <c r="AH105" s="191">
        <v>0</v>
      </c>
    </row>
    <row r="106" spans="1:36">
      <c r="A106" s="184" t="s">
        <v>302</v>
      </c>
      <c r="B106" s="189">
        <v>7</v>
      </c>
      <c r="C106" s="189" t="s">
        <v>272</v>
      </c>
      <c r="D106" s="189" t="s">
        <v>273</v>
      </c>
      <c r="E106" s="189" t="s">
        <v>257</v>
      </c>
      <c r="F106" s="190" t="s">
        <v>274</v>
      </c>
      <c r="G106" s="190" t="s">
        <v>224</v>
      </c>
      <c r="K106" s="191">
        <v>950</v>
      </c>
      <c r="L106" s="191">
        <v>250</v>
      </c>
      <c r="M106" s="191">
        <v>1200</v>
      </c>
      <c r="O106" s="191">
        <v>89.78</v>
      </c>
      <c r="U106" s="192">
        <v>237.5</v>
      </c>
      <c r="V106" s="191">
        <v>481.25</v>
      </c>
      <c r="W106" s="191">
        <v>808.53</v>
      </c>
      <c r="X106" s="191">
        <v>391.47</v>
      </c>
      <c r="Y106" s="190" t="s">
        <v>225</v>
      </c>
      <c r="Z106" s="189" t="s">
        <v>275</v>
      </c>
      <c r="AA106" s="189" t="s">
        <v>227</v>
      </c>
      <c r="AB106" s="189" t="s">
        <v>228</v>
      </c>
      <c r="AC106" s="191">
        <v>79.17</v>
      </c>
      <c r="AD106" s="191">
        <v>33.33</v>
      </c>
      <c r="AE106" s="191">
        <v>105.93</v>
      </c>
      <c r="AF106" s="191">
        <v>9.5</v>
      </c>
      <c r="AG106" s="191">
        <v>60.69</v>
      </c>
      <c r="AH106" s="191">
        <v>79.14</v>
      </c>
    </row>
    <row r="107" spans="1:36">
      <c r="A107" s="184" t="s">
        <v>302</v>
      </c>
      <c r="B107" s="189">
        <v>8</v>
      </c>
      <c r="C107" s="189" t="s">
        <v>276</v>
      </c>
      <c r="D107" s="189" t="s">
        <v>277</v>
      </c>
      <c r="E107" s="189" t="s">
        <v>249</v>
      </c>
      <c r="F107" s="190" t="s">
        <v>223</v>
      </c>
      <c r="G107" s="190" t="s">
        <v>224</v>
      </c>
      <c r="K107" s="191">
        <v>428.84</v>
      </c>
      <c r="L107" s="191">
        <v>80</v>
      </c>
      <c r="M107" s="191">
        <v>508.84</v>
      </c>
      <c r="O107" s="191">
        <v>40.53</v>
      </c>
      <c r="T107" s="191">
        <v>113.42</v>
      </c>
      <c r="V107" s="191">
        <v>254.42</v>
      </c>
      <c r="W107" s="191">
        <v>408.37</v>
      </c>
      <c r="X107" s="191">
        <v>100.47</v>
      </c>
      <c r="Y107" s="190" t="s">
        <v>225</v>
      </c>
      <c r="Z107" s="189" t="s">
        <v>278</v>
      </c>
      <c r="AA107" s="189" t="s">
        <v>227</v>
      </c>
      <c r="AB107" s="189" t="s">
        <v>228</v>
      </c>
      <c r="AC107" s="191">
        <v>35.74</v>
      </c>
      <c r="AD107" s="191">
        <v>33.33</v>
      </c>
      <c r="AE107" s="191">
        <v>47.82</v>
      </c>
      <c r="AF107" s="191">
        <v>4.29</v>
      </c>
      <c r="AG107" s="191">
        <v>29.78</v>
      </c>
      <c r="AH107" s="191">
        <v>35.72</v>
      </c>
    </row>
    <row r="108" spans="1:36">
      <c r="A108" s="184" t="s">
        <v>302</v>
      </c>
      <c r="B108" s="189">
        <v>9</v>
      </c>
      <c r="C108" s="189" t="s">
        <v>279</v>
      </c>
      <c r="D108" s="189" t="s">
        <v>280</v>
      </c>
      <c r="E108" s="189" t="s">
        <v>222</v>
      </c>
      <c r="F108" s="190" t="s">
        <v>281</v>
      </c>
      <c r="G108" s="190" t="s">
        <v>224</v>
      </c>
      <c r="H108" s="191">
        <v>7.0000000000000007E-2</v>
      </c>
      <c r="I108" s="191">
        <v>166.6</v>
      </c>
      <c r="K108" s="191">
        <v>2000</v>
      </c>
      <c r="L108" s="191">
        <v>500</v>
      </c>
      <c r="M108" s="191">
        <v>2666.67</v>
      </c>
      <c r="O108" s="191">
        <v>189</v>
      </c>
      <c r="R108" s="191">
        <v>49.12</v>
      </c>
      <c r="U108" s="192">
        <v>500</v>
      </c>
      <c r="V108" s="191">
        <v>1000</v>
      </c>
      <c r="W108" s="191">
        <v>1738.12</v>
      </c>
      <c r="X108" s="191">
        <v>928.55</v>
      </c>
      <c r="Y108" s="190" t="s">
        <v>225</v>
      </c>
      <c r="Z108" s="189" t="s">
        <v>282</v>
      </c>
      <c r="AA108" s="189" t="s">
        <v>235</v>
      </c>
      <c r="AB108" s="189" t="s">
        <v>228</v>
      </c>
      <c r="AC108" s="191">
        <v>166.67</v>
      </c>
      <c r="AD108" s="191">
        <v>33.33</v>
      </c>
      <c r="AE108" s="191">
        <v>223</v>
      </c>
      <c r="AF108" s="191">
        <v>20</v>
      </c>
      <c r="AG108" s="191">
        <v>138.88999999999999</v>
      </c>
      <c r="AH108" s="191">
        <v>0</v>
      </c>
    </row>
    <row r="109" spans="1:36">
      <c r="A109" s="184" t="s">
        <v>302</v>
      </c>
      <c r="B109" s="189">
        <v>10</v>
      </c>
      <c r="C109" s="189" t="s">
        <v>287</v>
      </c>
      <c r="D109" s="189" t="s">
        <v>288</v>
      </c>
      <c r="E109" s="189" t="s">
        <v>222</v>
      </c>
      <c r="F109" s="190" t="s">
        <v>274</v>
      </c>
      <c r="G109" s="190" t="s">
        <v>224</v>
      </c>
      <c r="K109" s="191">
        <v>404.4</v>
      </c>
      <c r="L109" s="191">
        <v>60</v>
      </c>
      <c r="M109" s="191">
        <v>464.4</v>
      </c>
      <c r="O109" s="191">
        <v>38.22</v>
      </c>
      <c r="T109" s="191">
        <v>112.94</v>
      </c>
      <c r="V109" s="191">
        <v>232.2</v>
      </c>
      <c r="W109" s="191">
        <v>383.36</v>
      </c>
      <c r="X109" s="191">
        <v>81.040000000000006</v>
      </c>
      <c r="Y109" s="190" t="s">
        <v>225</v>
      </c>
      <c r="Z109" s="189" t="s">
        <v>289</v>
      </c>
      <c r="AA109" s="189" t="s">
        <v>227</v>
      </c>
      <c r="AB109" s="189" t="s">
        <v>228</v>
      </c>
      <c r="AC109" s="191">
        <v>33.700000000000003</v>
      </c>
      <c r="AD109" s="191">
        <v>33.33</v>
      </c>
      <c r="AE109" s="191">
        <v>45.09</v>
      </c>
      <c r="AF109" s="191">
        <v>4.04</v>
      </c>
      <c r="AG109" s="191">
        <v>25.84</v>
      </c>
      <c r="AH109" s="191">
        <v>33.69</v>
      </c>
    </row>
    <row r="111" spans="1:36">
      <c r="B111" s="187" t="s">
        <v>187</v>
      </c>
      <c r="C111" s="187" t="s">
        <v>188</v>
      </c>
      <c r="D111" s="187" t="s">
        <v>189</v>
      </c>
      <c r="E111" s="187" t="s">
        <v>190</v>
      </c>
      <c r="F111" s="187" t="s">
        <v>191</v>
      </c>
      <c r="G111" s="187" t="s">
        <v>192</v>
      </c>
      <c r="H111" s="187" t="s">
        <v>193</v>
      </c>
      <c r="I111" s="187" t="s">
        <v>194</v>
      </c>
      <c r="K111" s="187" t="s">
        <v>196</v>
      </c>
      <c r="L111" s="187" t="s">
        <v>197</v>
      </c>
      <c r="M111" s="187" t="s">
        <v>198</v>
      </c>
      <c r="N111" s="187" t="s">
        <v>199</v>
      </c>
      <c r="O111" s="187" t="s">
        <v>200</v>
      </c>
      <c r="Q111" s="187" t="s">
        <v>201</v>
      </c>
      <c r="R111" s="187" t="s">
        <v>202</v>
      </c>
      <c r="T111" s="187" t="s">
        <v>204</v>
      </c>
      <c r="U111" s="188" t="s">
        <v>205</v>
      </c>
      <c r="V111" s="187" t="s">
        <v>206</v>
      </c>
      <c r="W111" s="187" t="s">
        <v>207</v>
      </c>
      <c r="X111" s="187" t="s">
        <v>208</v>
      </c>
      <c r="Y111" s="187" t="s">
        <v>209</v>
      </c>
      <c r="Z111" s="187" t="s">
        <v>210</v>
      </c>
      <c r="AA111" s="187" t="s">
        <v>211</v>
      </c>
      <c r="AB111" s="187" t="s">
        <v>212</v>
      </c>
      <c r="AC111" s="187" t="s">
        <v>213</v>
      </c>
      <c r="AD111" s="187" t="s">
        <v>161</v>
      </c>
      <c r="AE111" s="187" t="s">
        <v>214</v>
      </c>
      <c r="AF111" s="187" t="s">
        <v>215</v>
      </c>
      <c r="AG111" s="187" t="s">
        <v>36</v>
      </c>
      <c r="AH111" s="187" t="s">
        <v>216</v>
      </c>
      <c r="AI111" s="187" t="s">
        <v>217</v>
      </c>
      <c r="AJ111" s="187" t="s">
        <v>218</v>
      </c>
    </row>
    <row r="112" spans="1:36">
      <c r="A112" s="184" t="s">
        <v>303</v>
      </c>
      <c r="B112" s="189">
        <v>1</v>
      </c>
      <c r="C112" s="189" t="s">
        <v>220</v>
      </c>
      <c r="D112" s="189" t="s">
        <v>221</v>
      </c>
      <c r="E112" s="189" t="s">
        <v>222</v>
      </c>
      <c r="F112" s="190" t="s">
        <v>223</v>
      </c>
      <c r="G112" s="190" t="s">
        <v>224</v>
      </c>
      <c r="H112" s="191">
        <v>7.0000000000000007E-2</v>
      </c>
      <c r="I112" s="191">
        <v>166.6</v>
      </c>
      <c r="K112" s="191">
        <v>2000</v>
      </c>
      <c r="L112" s="191">
        <v>500</v>
      </c>
      <c r="M112" s="191">
        <v>2666.67</v>
      </c>
      <c r="O112" s="191">
        <v>189</v>
      </c>
      <c r="R112" s="191">
        <v>36.58</v>
      </c>
      <c r="U112" s="192">
        <v>500</v>
      </c>
      <c r="V112" s="191">
        <v>1000</v>
      </c>
      <c r="W112" s="191">
        <v>1725.58</v>
      </c>
      <c r="X112" s="191">
        <v>941.09</v>
      </c>
      <c r="Y112" s="190" t="s">
        <v>225</v>
      </c>
      <c r="Z112" s="189" t="s">
        <v>226</v>
      </c>
      <c r="AA112" s="189" t="s">
        <v>227</v>
      </c>
      <c r="AB112" s="189" t="s">
        <v>228</v>
      </c>
      <c r="AC112" s="191">
        <v>166.67</v>
      </c>
      <c r="AD112" s="191">
        <v>33.33</v>
      </c>
      <c r="AE112" s="191">
        <v>223</v>
      </c>
      <c r="AF112" s="191">
        <v>20</v>
      </c>
      <c r="AG112" s="191">
        <v>138.88999999999999</v>
      </c>
      <c r="AH112" s="191">
        <v>0</v>
      </c>
      <c r="AJ112" s="189" t="s">
        <v>229</v>
      </c>
    </row>
    <row r="113" spans="1:34">
      <c r="A113" s="184" t="s">
        <v>303</v>
      </c>
      <c r="B113" s="189">
        <v>2</v>
      </c>
      <c r="C113" s="189" t="s">
        <v>230</v>
      </c>
      <c r="D113" s="189" t="s">
        <v>231</v>
      </c>
      <c r="E113" s="189" t="s">
        <v>232</v>
      </c>
      <c r="F113" s="190" t="s">
        <v>233</v>
      </c>
      <c r="G113" s="190" t="s">
        <v>224</v>
      </c>
      <c r="K113" s="191">
        <v>1800</v>
      </c>
      <c r="L113" s="191">
        <v>400</v>
      </c>
      <c r="M113" s="191">
        <v>2200</v>
      </c>
      <c r="O113" s="191">
        <v>170.1</v>
      </c>
      <c r="Q113" s="191">
        <v>707.8</v>
      </c>
      <c r="R113" s="191">
        <v>31.15</v>
      </c>
      <c r="T113" s="191">
        <v>101.62</v>
      </c>
      <c r="U113" s="192">
        <v>450</v>
      </c>
      <c r="V113" s="191">
        <v>522.09</v>
      </c>
      <c r="W113" s="191">
        <v>1982.76</v>
      </c>
      <c r="X113" s="191">
        <v>217.24</v>
      </c>
      <c r="Y113" s="190" t="s">
        <v>225</v>
      </c>
      <c r="Z113" s="189" t="s">
        <v>234</v>
      </c>
      <c r="AA113" s="189" t="s">
        <v>235</v>
      </c>
      <c r="AB113" s="189" t="s">
        <v>228</v>
      </c>
      <c r="AC113" s="191">
        <v>150</v>
      </c>
      <c r="AD113" s="191">
        <v>33.33</v>
      </c>
      <c r="AE113" s="191">
        <v>200.7</v>
      </c>
      <c r="AF113" s="191">
        <v>18</v>
      </c>
      <c r="AG113" s="191">
        <v>100</v>
      </c>
      <c r="AH113" s="191">
        <v>149.94</v>
      </c>
    </row>
    <row r="114" spans="1:34">
      <c r="A114" s="184" t="s">
        <v>303</v>
      </c>
      <c r="B114" s="189">
        <v>3</v>
      </c>
      <c r="C114" s="189" t="s">
        <v>239</v>
      </c>
      <c r="D114" s="189" t="s">
        <v>240</v>
      </c>
      <c r="E114" s="189" t="s">
        <v>222</v>
      </c>
      <c r="F114" s="190" t="s">
        <v>241</v>
      </c>
      <c r="G114" s="190" t="s">
        <v>224</v>
      </c>
      <c r="K114" s="191">
        <v>414.11</v>
      </c>
      <c r="L114" s="191">
        <v>100</v>
      </c>
      <c r="M114" s="191">
        <v>514.11</v>
      </c>
      <c r="O114" s="191">
        <v>39.130000000000003</v>
      </c>
      <c r="Q114" s="191">
        <v>104.41</v>
      </c>
      <c r="T114" s="191">
        <v>56.81</v>
      </c>
      <c r="U114" s="192">
        <v>103.52</v>
      </c>
      <c r="V114" s="191">
        <v>205.3</v>
      </c>
      <c r="W114" s="191">
        <v>509.17</v>
      </c>
      <c r="X114" s="191">
        <v>4.9400000000000004</v>
      </c>
      <c r="Y114" s="190" t="s">
        <v>225</v>
      </c>
      <c r="Z114" s="189" t="s">
        <v>242</v>
      </c>
      <c r="AA114" s="189" t="s">
        <v>227</v>
      </c>
      <c r="AB114" s="189" t="s">
        <v>228</v>
      </c>
      <c r="AC114" s="191">
        <v>34.51</v>
      </c>
      <c r="AD114" s="191">
        <v>33.33</v>
      </c>
      <c r="AE114" s="191">
        <v>46.17</v>
      </c>
      <c r="AF114" s="191">
        <v>4.1399999999999997</v>
      </c>
      <c r="AG114" s="191">
        <v>26.46</v>
      </c>
      <c r="AH114" s="191">
        <v>34.5</v>
      </c>
    </row>
    <row r="115" spans="1:34">
      <c r="A115" s="184" t="s">
        <v>303</v>
      </c>
      <c r="B115" s="189">
        <v>4</v>
      </c>
      <c r="C115" s="189" t="s">
        <v>243</v>
      </c>
      <c r="D115" s="189" t="s">
        <v>244</v>
      </c>
      <c r="E115" s="189" t="s">
        <v>222</v>
      </c>
      <c r="F115" s="190" t="s">
        <v>245</v>
      </c>
      <c r="G115" s="190" t="s">
        <v>224</v>
      </c>
      <c r="I115" s="191">
        <v>33.69</v>
      </c>
      <c r="K115" s="191">
        <v>404.4</v>
      </c>
      <c r="M115" s="191">
        <v>438.09</v>
      </c>
      <c r="O115" s="191">
        <v>38.22</v>
      </c>
      <c r="T115" s="191">
        <v>38.67</v>
      </c>
      <c r="V115" s="191">
        <v>202.2</v>
      </c>
      <c r="W115" s="191">
        <v>279.08999999999997</v>
      </c>
      <c r="X115" s="191">
        <v>159</v>
      </c>
      <c r="Y115" s="190" t="s">
        <v>225</v>
      </c>
      <c r="Z115" s="189" t="s">
        <v>246</v>
      </c>
      <c r="AA115" s="189" t="s">
        <v>227</v>
      </c>
      <c r="AB115" s="189" t="s">
        <v>228</v>
      </c>
      <c r="AC115" s="191">
        <v>33.700000000000003</v>
      </c>
      <c r="AD115" s="191">
        <v>33.33</v>
      </c>
      <c r="AE115" s="191">
        <v>45.09</v>
      </c>
      <c r="AF115" s="191">
        <v>4.04</v>
      </c>
      <c r="AG115" s="191">
        <v>22.47</v>
      </c>
      <c r="AH115" s="191">
        <v>0</v>
      </c>
    </row>
    <row r="116" spans="1:34">
      <c r="A116" s="184" t="s">
        <v>303</v>
      </c>
      <c r="B116" s="189">
        <v>5</v>
      </c>
      <c r="C116" s="189" t="s">
        <v>247</v>
      </c>
      <c r="D116" s="189" t="s">
        <v>248</v>
      </c>
      <c r="E116" s="189" t="s">
        <v>249</v>
      </c>
      <c r="F116" s="190" t="s">
        <v>223</v>
      </c>
      <c r="G116" s="190" t="s">
        <v>224</v>
      </c>
      <c r="K116" s="191">
        <v>426.34</v>
      </c>
      <c r="L116" s="191">
        <v>80</v>
      </c>
      <c r="M116" s="191">
        <v>506.34</v>
      </c>
      <c r="N116" s="191">
        <v>14.54</v>
      </c>
      <c r="O116" s="191">
        <v>40.29</v>
      </c>
      <c r="T116" s="191">
        <v>71.88</v>
      </c>
      <c r="V116" s="191">
        <v>253.17</v>
      </c>
      <c r="W116" s="191">
        <v>379.88</v>
      </c>
      <c r="X116" s="191">
        <v>126.46</v>
      </c>
      <c r="Y116" s="190" t="s">
        <v>225</v>
      </c>
      <c r="Z116" s="189" t="s">
        <v>250</v>
      </c>
      <c r="AA116" s="189" t="s">
        <v>227</v>
      </c>
      <c r="AB116" s="189" t="s">
        <v>228</v>
      </c>
      <c r="AC116" s="191">
        <v>35.53</v>
      </c>
      <c r="AD116" s="191">
        <v>33.33</v>
      </c>
      <c r="AE116" s="191">
        <v>47.54</v>
      </c>
      <c r="AF116" s="191">
        <v>4.26</v>
      </c>
      <c r="AG116" s="191">
        <v>29.61</v>
      </c>
      <c r="AH116" s="191">
        <v>35.51</v>
      </c>
    </row>
    <row r="117" spans="1:34">
      <c r="A117" s="184" t="s">
        <v>303</v>
      </c>
      <c r="B117" s="189">
        <v>6</v>
      </c>
      <c r="C117" s="189" t="s">
        <v>260</v>
      </c>
      <c r="D117" s="189" t="s">
        <v>261</v>
      </c>
      <c r="E117" s="189" t="s">
        <v>257</v>
      </c>
      <c r="F117" s="190" t="s">
        <v>262</v>
      </c>
      <c r="G117" s="190" t="s">
        <v>224</v>
      </c>
      <c r="H117" s="191">
        <v>0.03</v>
      </c>
      <c r="I117" s="191">
        <v>74.97</v>
      </c>
      <c r="K117" s="191">
        <v>900</v>
      </c>
      <c r="L117" s="191">
        <v>300</v>
      </c>
      <c r="M117" s="191">
        <v>1275</v>
      </c>
      <c r="O117" s="191">
        <v>85.05</v>
      </c>
      <c r="Q117" s="191">
        <v>475.28</v>
      </c>
      <c r="U117" s="192">
        <v>225</v>
      </c>
      <c r="V117" s="191">
        <v>397.21</v>
      </c>
      <c r="W117" s="191">
        <v>1182.54</v>
      </c>
      <c r="X117" s="191">
        <v>92.46</v>
      </c>
      <c r="Y117" s="190" t="s">
        <v>225</v>
      </c>
      <c r="Z117" s="189" t="s">
        <v>263</v>
      </c>
      <c r="AA117" s="189" t="s">
        <v>227</v>
      </c>
      <c r="AB117" s="189" t="s">
        <v>228</v>
      </c>
      <c r="AC117" s="191">
        <v>75</v>
      </c>
      <c r="AD117" s="191">
        <v>33.33</v>
      </c>
      <c r="AE117" s="191">
        <v>100.35</v>
      </c>
      <c r="AF117" s="191">
        <v>9</v>
      </c>
      <c r="AG117" s="191">
        <v>50</v>
      </c>
      <c r="AH117" s="191">
        <v>0</v>
      </c>
    </row>
    <row r="118" spans="1:34">
      <c r="A118" s="184" t="s">
        <v>303</v>
      </c>
      <c r="B118" s="189">
        <v>7</v>
      </c>
      <c r="C118" s="189" t="s">
        <v>272</v>
      </c>
      <c r="D118" s="189" t="s">
        <v>273</v>
      </c>
      <c r="E118" s="189" t="s">
        <v>257</v>
      </c>
      <c r="F118" s="190" t="s">
        <v>274</v>
      </c>
      <c r="G118" s="190" t="s">
        <v>224</v>
      </c>
      <c r="K118" s="191">
        <v>950</v>
      </c>
      <c r="L118" s="191">
        <v>250</v>
      </c>
      <c r="M118" s="191">
        <v>1200</v>
      </c>
      <c r="O118" s="191">
        <v>89.78</v>
      </c>
      <c r="U118" s="192">
        <v>237.5</v>
      </c>
      <c r="V118" s="191">
        <v>481.25</v>
      </c>
      <c r="W118" s="191">
        <v>808.53</v>
      </c>
      <c r="X118" s="191">
        <v>391.47</v>
      </c>
      <c r="Y118" s="190" t="s">
        <v>225</v>
      </c>
      <c r="Z118" s="189" t="s">
        <v>275</v>
      </c>
      <c r="AA118" s="189" t="s">
        <v>227</v>
      </c>
      <c r="AB118" s="189" t="s">
        <v>228</v>
      </c>
      <c r="AC118" s="191">
        <v>79.17</v>
      </c>
      <c r="AD118" s="191">
        <v>33.33</v>
      </c>
      <c r="AE118" s="191">
        <v>105.93</v>
      </c>
      <c r="AF118" s="191">
        <v>9.5</v>
      </c>
      <c r="AG118" s="191">
        <v>60.69</v>
      </c>
      <c r="AH118" s="191">
        <v>79.14</v>
      </c>
    </row>
    <row r="119" spans="1:34">
      <c r="A119" s="184" t="s">
        <v>303</v>
      </c>
      <c r="B119" s="189">
        <v>8</v>
      </c>
      <c r="C119" s="189" t="s">
        <v>276</v>
      </c>
      <c r="D119" s="189" t="s">
        <v>277</v>
      </c>
      <c r="E119" s="189" t="s">
        <v>249</v>
      </c>
      <c r="F119" s="190" t="s">
        <v>223</v>
      </c>
      <c r="G119" s="190" t="s">
        <v>224</v>
      </c>
      <c r="K119" s="191">
        <v>428.84</v>
      </c>
      <c r="L119" s="191">
        <v>80</v>
      </c>
      <c r="M119" s="191">
        <v>508.84</v>
      </c>
      <c r="O119" s="191">
        <v>40.53</v>
      </c>
      <c r="T119" s="191">
        <v>113.42</v>
      </c>
      <c r="V119" s="191">
        <v>254.42</v>
      </c>
      <c r="W119" s="191">
        <v>408.37</v>
      </c>
      <c r="X119" s="191">
        <v>100.47</v>
      </c>
      <c r="Y119" s="190" t="s">
        <v>225</v>
      </c>
      <c r="Z119" s="189" t="s">
        <v>278</v>
      </c>
      <c r="AA119" s="189" t="s">
        <v>227</v>
      </c>
      <c r="AB119" s="189" t="s">
        <v>228</v>
      </c>
      <c r="AC119" s="191">
        <v>35.74</v>
      </c>
      <c r="AD119" s="191">
        <v>33.33</v>
      </c>
      <c r="AE119" s="191">
        <v>47.82</v>
      </c>
      <c r="AF119" s="191">
        <v>4.29</v>
      </c>
      <c r="AG119" s="191">
        <v>29.78</v>
      </c>
      <c r="AH119" s="191">
        <v>35.72</v>
      </c>
    </row>
    <row r="120" spans="1:34">
      <c r="A120" s="184" t="s">
        <v>303</v>
      </c>
      <c r="B120" s="189">
        <v>9</v>
      </c>
      <c r="C120" s="189" t="s">
        <v>279</v>
      </c>
      <c r="D120" s="189" t="s">
        <v>280</v>
      </c>
      <c r="E120" s="189" t="s">
        <v>222</v>
      </c>
      <c r="F120" s="190" t="s">
        <v>281</v>
      </c>
      <c r="G120" s="190" t="s">
        <v>224</v>
      </c>
      <c r="H120" s="191">
        <v>7.0000000000000007E-2</v>
      </c>
      <c r="I120" s="191">
        <v>166.6</v>
      </c>
      <c r="K120" s="191">
        <v>2000</v>
      </c>
      <c r="L120" s="191">
        <v>500</v>
      </c>
      <c r="M120" s="191">
        <v>2666.67</v>
      </c>
      <c r="O120" s="191">
        <v>189</v>
      </c>
      <c r="R120" s="191">
        <v>49.12</v>
      </c>
      <c r="U120" s="192">
        <v>500</v>
      </c>
      <c r="V120" s="191">
        <v>1000</v>
      </c>
      <c r="W120" s="191">
        <v>1738.12</v>
      </c>
      <c r="X120" s="191">
        <v>928.55</v>
      </c>
      <c r="Y120" s="190" t="s">
        <v>225</v>
      </c>
      <c r="Z120" s="189" t="s">
        <v>282</v>
      </c>
      <c r="AA120" s="189" t="s">
        <v>235</v>
      </c>
      <c r="AB120" s="189" t="s">
        <v>228</v>
      </c>
      <c r="AC120" s="191">
        <v>166.67</v>
      </c>
      <c r="AD120" s="191">
        <v>33.33</v>
      </c>
      <c r="AE120" s="191">
        <v>223</v>
      </c>
      <c r="AF120" s="191">
        <v>20</v>
      </c>
      <c r="AG120" s="191">
        <v>138.88999999999999</v>
      </c>
      <c r="AH120" s="191">
        <v>0</v>
      </c>
    </row>
    <row r="121" spans="1:34">
      <c r="A121" s="184" t="s">
        <v>303</v>
      </c>
      <c r="B121" s="189">
        <v>10</v>
      </c>
      <c r="C121" s="189" t="s">
        <v>287</v>
      </c>
      <c r="D121" s="189" t="s">
        <v>288</v>
      </c>
      <c r="E121" s="189" t="s">
        <v>222</v>
      </c>
      <c r="F121" s="190" t="s">
        <v>274</v>
      </c>
      <c r="G121" s="190" t="s">
        <v>224</v>
      </c>
      <c r="K121" s="191">
        <v>404.4</v>
      </c>
      <c r="L121" s="191">
        <v>60</v>
      </c>
      <c r="M121" s="191">
        <v>464.4</v>
      </c>
      <c r="O121" s="191">
        <v>38.22</v>
      </c>
      <c r="T121" s="191">
        <v>143.52000000000001</v>
      </c>
      <c r="V121" s="191">
        <v>232.2</v>
      </c>
      <c r="W121" s="191">
        <v>413.94</v>
      </c>
      <c r="X121" s="191">
        <v>50.46</v>
      </c>
      <c r="Y121" s="190" t="s">
        <v>225</v>
      </c>
      <c r="Z121" s="189" t="s">
        <v>289</v>
      </c>
      <c r="AA121" s="189" t="s">
        <v>227</v>
      </c>
      <c r="AB121" s="189" t="s">
        <v>228</v>
      </c>
      <c r="AC121" s="191">
        <v>33.700000000000003</v>
      </c>
      <c r="AD121" s="191">
        <v>33.33</v>
      </c>
      <c r="AE121" s="191">
        <v>45.09</v>
      </c>
      <c r="AF121" s="191">
        <v>4.04</v>
      </c>
      <c r="AG121" s="191">
        <v>25.84</v>
      </c>
      <c r="AH121" s="191">
        <v>33.69</v>
      </c>
    </row>
    <row r="122" spans="1:34">
      <c r="X122" s="184">
        <f>SUM(X112:X121)</f>
        <v>3012.1400000000003</v>
      </c>
    </row>
    <row r="125" spans="1:34">
      <c r="U125" s="185">
        <f>SUM(U1:U123)</f>
        <v>7702.7200000000012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Roman,Normal"&amp;12Página &amp;P</oddFooter>
  </headerFooter>
</worksheet>
</file>

<file path=docProps/app.xml><?xml version="1.0" encoding="utf-8"?>
<Properties xmlns="http://schemas.openxmlformats.org/officeDocument/2006/extended-properties" xmlns:vt="http://schemas.openxmlformats.org/officeDocument/2006/docPropsVTypes">
  <Template/>
  <TotalTime>172</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Cedula_Resumen</vt:lpstr>
      <vt:lpstr>Beneficios Sociales</vt:lpstr>
      <vt:lpstr>Nomina y Sueldos</vt:lpstr>
      <vt:lpstr>Detalle Contabilidad</vt:lpstr>
      <vt:lpstr>Roles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Dara_Macias</dc:creator>
  <dc:description/>
  <cp:lastModifiedBy>Carlos Almeida</cp:lastModifiedBy>
  <cp:revision>18</cp:revision>
  <dcterms:created xsi:type="dcterms:W3CDTF">2020-10-19T12:23:50Z</dcterms:created>
  <dcterms:modified xsi:type="dcterms:W3CDTF">2021-01-20T15:38:17Z</dcterms:modified>
  <dc:language>es-EC</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