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1_boston_university\8-Research Assistantship\ukData\results\tables\"/>
    </mc:Choice>
  </mc:AlternateContent>
  <xr:revisionPtr revIDLastSave="0" documentId="13_ncr:1_{A3922474-3ACD-4B39-99E4-E0F8078D684A}" xr6:coauthVersionLast="47" xr6:coauthVersionMax="47" xr10:uidLastSave="{00000000-0000-0000-0000-000000000000}"/>
  <bookViews>
    <workbookView xWindow="-110" yWindow="-110" windowWidth="19420" windowHeight="10300" tabRatio="656" firstSheet="9" activeTab="13" xr2:uid="{E382401A-5014-4F77-A3DB-04E9551C20F1}"/>
  </bookViews>
  <sheets>
    <sheet name="education_classification" sheetId="15" r:id="rId1"/>
    <sheet name="occupation_numbers" sheetId="11" r:id="rId2"/>
    <sheet name="detail_samples" sheetId="12" r:id="rId3"/>
    <sheet name="dropped_occ" sheetId="13" r:id="rId4"/>
    <sheet name="summaries" sheetId="4" r:id="rId5"/>
    <sheet name="people_do_diff" sheetId="1" r:id="rId6"/>
    <sheet name="step-up" sheetId="10" r:id="rId7"/>
    <sheet name="indexes_make_sense" sheetId="6" r:id="rId8"/>
    <sheet name="skill_correlation" sheetId="7" r:id="rId9"/>
    <sheet name="theta_estimates" sheetId="2" r:id="rId10"/>
    <sheet name="OLS_thetas" sheetId="8" r:id="rId11"/>
    <sheet name="sigma_estimates" sheetId="3" r:id="rId12"/>
    <sheet name="pi_estimates" sheetId="16" r:id="rId13"/>
    <sheet name="dlnA estimates" sheetId="17" r:id="rId14"/>
    <sheet name="top_jobs_skill" sheetId="5" r:id="rId15"/>
    <sheet name="index_composition" sheetId="14" r:id="rId16"/>
  </sheets>
  <definedNames>
    <definedName name="_xlnm._FilterDatabase" localSheetId="6" hidden="1">'step-up'!$E$9:$F$32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 a="1"/>
  <c r="B45" i="2" s="1"/>
  <c r="C43" i="2"/>
  <c r="D43" i="2"/>
  <c r="E43" i="2"/>
  <c r="B43" i="2"/>
  <c r="C41" i="2"/>
  <c r="D41" i="2"/>
  <c r="E41" i="2"/>
  <c r="B41" i="2"/>
  <c r="C9" i="2"/>
  <c r="D9" i="2"/>
  <c r="E9" i="2"/>
  <c r="B9" i="2"/>
  <c r="C7" i="2"/>
  <c r="D7" i="2"/>
  <c r="E7" i="2"/>
  <c r="B7" i="2"/>
  <c r="C5" i="2"/>
  <c r="D5" i="2"/>
  <c r="E5" i="2"/>
  <c r="B5" i="2"/>
  <c r="K8" i="2"/>
  <c r="L8" i="2"/>
  <c r="M8" i="2"/>
  <c r="N8" i="2"/>
  <c r="K9" i="2"/>
  <c r="L9" i="2"/>
  <c r="M9" i="2"/>
  <c r="N9" i="2"/>
  <c r="L7" i="2"/>
  <c r="M7" i="2"/>
  <c r="N7" i="2"/>
  <c r="K7" i="2"/>
  <c r="I35" i="3"/>
  <c r="C45" i="2"/>
  <c r="D45" i="2"/>
  <c r="E45" i="2"/>
  <c r="I7" i="12"/>
  <c r="I11" i="12" s="1"/>
  <c r="L7" i="12"/>
  <c r="K7" i="12"/>
  <c r="K11" i="12" s="1"/>
  <c r="J7" i="12"/>
  <c r="J12" i="12" s="1"/>
  <c r="F7" i="12"/>
  <c r="E7" i="12"/>
  <c r="D7" i="12"/>
  <c r="C7" i="12"/>
  <c r="D14" i="4"/>
  <c r="D15" i="4"/>
  <c r="D13" i="4"/>
  <c r="V7" i="12"/>
  <c r="V10" i="12" s="1"/>
  <c r="W7" i="12"/>
  <c r="W11" i="12" s="1"/>
  <c r="X7" i="12"/>
  <c r="X10" i="12" s="1"/>
  <c r="U7" i="12"/>
  <c r="U11" i="12" s="1"/>
  <c r="R7" i="12"/>
  <c r="K21" i="12" s="1"/>
  <c r="Q7" i="12"/>
  <c r="Q11" i="12" s="1"/>
  <c r="P7" i="12"/>
  <c r="O7" i="12"/>
  <c r="D60" i="4"/>
  <c r="D59" i="4"/>
  <c r="D58" i="4"/>
  <c r="D56" i="4"/>
  <c r="D55" i="4"/>
  <c r="D54" i="4"/>
  <c r="D52" i="4"/>
  <c r="D51" i="4"/>
  <c r="D50" i="4"/>
  <c r="D48" i="4"/>
  <c r="D47" i="4"/>
  <c r="D46" i="4"/>
  <c r="D42" i="4"/>
  <c r="D41" i="4"/>
  <c r="D40" i="4"/>
  <c r="E31" i="1"/>
  <c r="D31" i="1"/>
  <c r="C31" i="1"/>
  <c r="B31" i="1"/>
  <c r="E30" i="1"/>
  <c r="D30" i="1"/>
  <c r="C30" i="1"/>
  <c r="B30" i="1"/>
  <c r="E37" i="1"/>
  <c r="D37" i="1"/>
  <c r="C37" i="1"/>
  <c r="B37" i="1"/>
  <c r="E36" i="1"/>
  <c r="D36" i="1"/>
  <c r="C36" i="1"/>
  <c r="B36" i="1"/>
  <c r="E34" i="1"/>
  <c r="D34" i="1"/>
  <c r="C34" i="1"/>
  <c r="B34" i="1"/>
  <c r="E33" i="1"/>
  <c r="D33" i="1"/>
  <c r="C33" i="1"/>
  <c r="B33" i="1"/>
  <c r="A20" i="1"/>
  <c r="A15" i="1"/>
  <c r="A14" i="1"/>
  <c r="A12" i="1"/>
  <c r="A9" i="1"/>
  <c r="A6" i="1"/>
  <c r="E5" i="1"/>
  <c r="D5" i="1"/>
  <c r="C5" i="1"/>
  <c r="B5" i="1"/>
  <c r="A5" i="1"/>
  <c r="I8" i="8"/>
  <c r="H8" i="8"/>
  <c r="G8" i="8"/>
  <c r="I7" i="8"/>
  <c r="H7" i="8"/>
  <c r="G7" i="8"/>
  <c r="I6" i="8"/>
  <c r="H6" i="8"/>
  <c r="G6" i="8"/>
  <c r="I28" i="2"/>
  <c r="H28" i="2"/>
  <c r="G28" i="2"/>
  <c r="I27" i="2"/>
  <c r="H27" i="2"/>
  <c r="G27" i="2"/>
  <c r="I26" i="2"/>
  <c r="H26" i="2"/>
  <c r="G26" i="2"/>
  <c r="I56" i="2"/>
  <c r="H56" i="2"/>
  <c r="G56" i="2"/>
  <c r="I55" i="2"/>
  <c r="H55" i="2"/>
  <c r="G55" i="2"/>
  <c r="I54" i="2"/>
  <c r="H54" i="2"/>
  <c r="G54" i="2"/>
  <c r="I42" i="2"/>
  <c r="H42" i="2"/>
  <c r="G42" i="2"/>
  <c r="I41" i="2"/>
  <c r="H41" i="2"/>
  <c r="G41" i="2"/>
  <c r="I40" i="2"/>
  <c r="H40" i="2"/>
  <c r="G40" i="2"/>
  <c r="I17" i="2"/>
  <c r="H17" i="2"/>
  <c r="G17" i="2"/>
  <c r="I16" i="2"/>
  <c r="H16" i="2"/>
  <c r="G16" i="2"/>
  <c r="I15" i="2"/>
  <c r="H15" i="2"/>
  <c r="G15" i="2"/>
  <c r="I6" i="2"/>
  <c r="H6" i="2"/>
  <c r="G6" i="2"/>
  <c r="I5" i="2"/>
  <c r="H5" i="2"/>
  <c r="G5" i="2"/>
  <c r="I4" i="2"/>
  <c r="H4" i="2"/>
  <c r="G4" i="2"/>
  <c r="D23" i="4"/>
  <c r="D24" i="4"/>
  <c r="D25" i="4"/>
  <c r="D27" i="4"/>
  <c r="D28" i="4"/>
  <c r="D29" i="4"/>
  <c r="D31" i="4"/>
  <c r="D32" i="4"/>
  <c r="D33" i="4"/>
  <c r="D20" i="4"/>
  <c r="D21" i="4"/>
  <c r="D19" i="4"/>
  <c r="J10" i="12" l="1"/>
  <c r="J11" i="12"/>
  <c r="K20" i="12"/>
  <c r="I12" i="12"/>
  <c r="K10" i="12"/>
  <c r="K12" i="12"/>
  <c r="L11" i="12"/>
  <c r="I10" i="12"/>
  <c r="L10" i="12"/>
  <c r="L12" i="12"/>
  <c r="E10" i="12"/>
  <c r="C10" i="12"/>
  <c r="D10" i="12"/>
  <c r="F10" i="12"/>
  <c r="C12" i="12"/>
  <c r="D12" i="12"/>
  <c r="E12" i="12"/>
  <c r="F12" i="12"/>
  <c r="C11" i="12"/>
  <c r="D11" i="12"/>
  <c r="E11" i="12"/>
  <c r="F11" i="12"/>
  <c r="W12" i="12"/>
  <c r="V12" i="12"/>
  <c r="U10" i="12"/>
  <c r="X11" i="12"/>
  <c r="V11" i="12"/>
  <c r="X12" i="12"/>
  <c r="U12" i="12"/>
  <c r="O10" i="12"/>
  <c r="Q10" i="12"/>
  <c r="R10" i="12"/>
  <c r="P10" i="12"/>
  <c r="P12" i="12"/>
  <c r="O12" i="12"/>
  <c r="Q12" i="12"/>
  <c r="R12" i="12"/>
  <c r="O11" i="12"/>
  <c r="P11" i="12"/>
  <c r="R11" i="12"/>
  <c r="W10" i="12"/>
  <c r="A42" i="1"/>
  <c r="A31" i="1"/>
  <c r="A37" i="1"/>
  <c r="A36" i="1"/>
  <c r="A34" i="1"/>
  <c r="A28" i="1"/>
  <c r="E27" i="1"/>
  <c r="D27" i="1"/>
  <c r="C27" i="1"/>
  <c r="B27" i="1"/>
  <c r="A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tc={65F25017-E630-4542-AF74-982B88D88ABA}</author>
    <author>tc={6C18450E-2202-495B-8DE9-F9CB9D8F4E2B}</author>
  </authors>
  <commentList>
    <comment ref="E20" authorId="0" shapeId="0" xr:uid="{65F25017-E630-4542-AF74-982B88D88A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  <comment ref="E42" authorId="1" shapeId="0" xr:uid="{6C18450E-2202-495B-8DE9-F9CB9D8F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tc={134ADD85-417C-4FE4-8D98-C9A6AB9E32ED}</author>
  </authors>
  <commentList>
    <comment ref="D48" authorId="0" shapeId="0" xr:uid="{134ADD85-417C-4FE4-8D98-C9A6AB9E32E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 winsorize it?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César Garro-Marin</author>
  </authors>
  <commentList>
    <comment ref="C28" authorId="0" shapeId="0" xr:uid="{81F76BF7-169D-4713-B39E-E335C1322A51}">
      <text>
        <r>
          <rPr>
            <b/>
            <sz val="9"/>
            <color indexed="81"/>
            <rFont val="Tahoma"/>
            <family val="2"/>
          </rPr>
          <t>César Garro-Marin:</t>
        </r>
        <r>
          <rPr>
            <sz val="9"/>
            <color indexed="81"/>
            <rFont val="Tahoma"/>
            <family val="2"/>
          </rPr>
          <t xml:space="preserve">
two sigmas are significantly
</t>
        </r>
      </text>
    </comment>
  </commentList>
</comments>
</file>

<file path=xl/sharedStrings.xml><?xml version="1.0" encoding="utf-8"?>
<sst xmlns="http://schemas.openxmlformats.org/spreadsheetml/2006/main" count="844" uniqueCount="297">
  <si>
    <t>Occupation fixed-effects</t>
  </si>
  <si>
    <t>Year fixed-effects</t>
  </si>
  <si>
    <t>\checkmark</t>
  </si>
  <si>
    <t>Manual</t>
  </si>
  <si>
    <t>Social</t>
  </si>
  <si>
    <t>Adaptability</t>
  </si>
  <si>
    <t>Abstract</t>
  </si>
  <si>
    <t>Note: standard errors clustered at the occupation level</t>
  </si>
  <si>
    <t>Education</t>
  </si>
  <si>
    <t>A* level / trade</t>
  </si>
  <si>
    <t>Bachelor +</t>
  </si>
  <si>
    <t>Standard deviation</t>
  </si>
  <si>
    <t>Average skill use by occupation</t>
  </si>
  <si>
    <t>Employment shares</t>
  </si>
  <si>
    <t>Change</t>
  </si>
  <si>
    <t>Skill use</t>
  </si>
  <si>
    <t>Employment shares and skill use by education level</t>
  </si>
  <si>
    <r>
      <t xml:space="preserve">Note: </t>
    </r>
    <r>
      <rPr>
        <sz val="11"/>
        <color theme="1"/>
        <rFont val="Calibri"/>
        <family val="2"/>
        <scheme val="minor"/>
      </rPr>
      <t>data from the Labour Force Survey and the Survey of Skills and Employment</t>
    </r>
  </si>
  <si>
    <r>
      <t xml:space="preserve">Note: </t>
    </r>
    <r>
      <rPr>
        <sz val="11"/>
        <color theme="1"/>
        <rFont val="Calibri"/>
        <family val="2"/>
        <scheme val="minor"/>
      </rPr>
      <t>data from the Survey of Skills and Employment</t>
    </r>
  </si>
  <si>
    <t>Solution</t>
  </si>
  <si>
    <t>Unweighted</t>
  </si>
  <si>
    <t>Three equation</t>
  </si>
  <si>
    <t>Winsorized</t>
  </si>
  <si>
    <t>No occ fixed-effects</t>
  </si>
  <si>
    <t>Costs relative to manual</t>
  </si>
  <si>
    <t>Routine</t>
  </si>
  <si>
    <t>Skill acquisition costs estimates</t>
  </si>
  <si>
    <t>Two equation</t>
  </si>
  <si>
    <t>Weighted</t>
  </si>
  <si>
    <t>2423 mngmnt cons, actuar, econs &amp; statn</t>
  </si>
  <si>
    <t>8214 taxi, cab drivers and chauffeurs</t>
  </si>
  <si>
    <t>9233 cleaners, domestics</t>
  </si>
  <si>
    <t>Top and bottom occupations by skill</t>
  </si>
  <si>
    <t>5321 building trades</t>
  </si>
  <si>
    <t>5312 bricklayers, masons, roofers</t>
  </si>
  <si>
    <t>3561 public service associates, personnel and industrial relations officers</t>
  </si>
  <si>
    <t>9225 bar staff</t>
  </si>
  <si>
    <t>7112 retail cashiers/check-out operators</t>
  </si>
  <si>
    <t>Top 5</t>
  </si>
  <si>
    <t>Bottom 5</t>
  </si>
  <si>
    <t>Hands</t>
  </si>
  <si>
    <t>Stamina</t>
  </si>
  <si>
    <t>Repetitiveness</t>
  </si>
  <si>
    <t>Discretion</t>
  </si>
  <si>
    <t>Variety</t>
  </si>
  <si>
    <t>Planning</t>
  </si>
  <si>
    <t>People</t>
  </si>
  <si>
    <t>Teamwork</t>
  </si>
  <si>
    <t>Listen</t>
  </si>
  <si>
    <t>Speech</t>
  </si>
  <si>
    <t>Persuation</t>
  </si>
  <si>
    <t>Teaching</t>
  </si>
  <si>
    <t>Writing</t>
  </si>
  <si>
    <t>Reading</t>
  </si>
  <si>
    <t>Basic arithmetic</t>
  </si>
  <si>
    <t>Percentages</t>
  </si>
  <si>
    <t>Statistics</t>
  </si>
  <si>
    <t>Manage others</t>
  </si>
  <si>
    <t>Problem solving</t>
  </si>
  <si>
    <t>Analysis</t>
  </si>
  <si>
    <t>Correlation of the variables making up each skill index</t>
  </si>
  <si>
    <t>Not winsorized</t>
  </si>
  <si>
    <t>Different manual</t>
  </si>
  <si>
    <t>Percentiles</t>
  </si>
  <si>
    <t>Obs</t>
  </si>
  <si>
    <t>Sum of Wgt.</t>
  </si>
  <si>
    <t>Mean</t>
  </si>
  <si>
    <t>Std. Dev.</t>
  </si>
  <si>
    <t>Variance</t>
  </si>
  <si>
    <t>Skewness</t>
  </si>
  <si>
    <t>Kurtosis</t>
  </si>
  <si>
    <t>Total</t>
  </si>
  <si>
    <t>Strength</t>
  </si>
  <si>
    <t>Hand accuracy</t>
  </si>
  <si>
    <t>Basic math</t>
  </si>
  <si>
    <t>Fractions / percents</t>
  </si>
  <si>
    <t>Advanced math</t>
  </si>
  <si>
    <t>Planning others' time</t>
  </si>
  <si>
    <t>Deep problems</t>
  </si>
  <si>
    <t>Less repetitive</t>
  </si>
  <si>
    <t>Planning my time</t>
  </si>
  <si>
    <t>Dealing with ppl</t>
  </si>
  <si>
    <t>Listening</t>
  </si>
  <si>
    <t>Speeches</t>
  </si>
  <si>
    <t>Same manual</t>
  </si>
  <si>
    <t>Restriction OLS</t>
  </si>
  <si>
    <t>GCSE or less</t>
  </si>
  <si>
    <t>A* levels / trade certification</t>
  </si>
  <si>
    <t>Total occupations</t>
  </si>
  <si>
    <t>Surviving increases after step-up correction</t>
  </si>
  <si>
    <t>Occupations that survive the step up correction</t>
  </si>
  <si>
    <t>Occupations with significant GCSE shares</t>
  </si>
  <si>
    <t>Significant GCSE A- share increases</t>
  </si>
  <si>
    <t>GCSE A-</t>
  </si>
  <si>
    <t>sen. officials spec interest orgs</t>
  </si>
  <si>
    <t>managers in construction, mining and energy</t>
  </si>
  <si>
    <t>research and development managers</t>
  </si>
  <si>
    <t>civil, mechanical, electrical and electronics engineers</t>
  </si>
  <si>
    <t>engineering professionals n.e.c.</t>
  </si>
  <si>
    <t>chartrd surveyors (not qntity surv)</t>
  </si>
  <si>
    <t>public service administrative profs</t>
  </si>
  <si>
    <t>therapists n.e.c.</t>
  </si>
  <si>
    <t>conservat &amp; environ protection offs</t>
  </si>
  <si>
    <t>Metal forming, welding and related trades</t>
  </si>
  <si>
    <t>Vehicle trades</t>
  </si>
  <si>
    <t>Electrical trades</t>
  </si>
  <si>
    <t>bricklayers, masons, roofers</t>
  </si>
  <si>
    <t>building trades</t>
  </si>
  <si>
    <t>upholsterers</t>
  </si>
  <si>
    <t>printing trades</t>
  </si>
  <si>
    <t>butchers, meat cutters</t>
  </si>
  <si>
    <t>Hairdressers And Related Occupations</t>
  </si>
  <si>
    <t>tyre, exhaust and windscrn fitters</t>
  </si>
  <si>
    <t>taxi, cab drivers and chauffeurs</t>
  </si>
  <si>
    <t>Transport operatives nec</t>
  </si>
  <si>
    <t>printing machine minders and assist</t>
  </si>
  <si>
    <t>Occupation code</t>
  </si>
  <si>
    <t>Description</t>
  </si>
  <si>
    <t>Number of occupations</t>
  </si>
  <si>
    <t>Two equation solutions</t>
  </si>
  <si>
    <t>Three equation solutions</t>
  </si>
  <si>
    <t>All occupations in LFS</t>
  </si>
  <si>
    <t>All occupations in SES</t>
  </si>
  <si>
    <t>0.490***</t>
  </si>
  <si>
    <t>0.654***</t>
  </si>
  <si>
    <t>0.650***</t>
  </si>
  <si>
    <t>0.527***</t>
  </si>
  <si>
    <t xml:space="preserve">People with different education levels do their jobs differently (all occupations) </t>
  </si>
  <si>
    <t>People with different education levels do their jobs differently (restricted set of occupations)</t>
  </si>
  <si>
    <t>Sigma &lt;=1</t>
  </si>
  <si>
    <t>Sigma&gt;1</t>
  </si>
  <si>
    <t>Number of people</t>
  </si>
  <si>
    <t>-0.016**</t>
  </si>
  <si>
    <t>0.018***</t>
  </si>
  <si>
    <t>0.015**</t>
  </si>
  <si>
    <t>0.026***</t>
  </si>
  <si>
    <t>-0.078***</t>
  </si>
  <si>
    <t>0.041***</t>
  </si>
  <si>
    <t>0.036***</t>
  </si>
  <si>
    <t>0.059***</t>
  </si>
  <si>
    <t>Updated</t>
  </si>
  <si>
    <t>Yes</t>
  </si>
  <si>
    <t>No</t>
  </si>
  <si>
    <t>yes</t>
  </si>
  <si>
    <t>occupation</t>
  </si>
  <si>
    <t>2314 secondary eductn teaching prfsnals</t>
  </si>
  <si>
    <t>1112 directors &amp; chief execs of maj orgs</t>
  </si>
  <si>
    <t>1113 senior officials in local gov</t>
  </si>
  <si>
    <t>1114 sen. officials spec interest orgs</t>
  </si>
  <si>
    <t>1133 purchasing managers</t>
  </si>
  <si>
    <t>1134 advertising &amp; public rel managers</t>
  </si>
  <si>
    <t>1137 research and development managers</t>
  </si>
  <si>
    <t>2111 chemists</t>
  </si>
  <si>
    <t>2112 bio scientists and biochemists</t>
  </si>
  <si>
    <t>2113 physts, geologists &amp; meteorologists</t>
  </si>
  <si>
    <t>2129 engineering professionals n.e.c.</t>
  </si>
  <si>
    <t>2211 medical practitioners</t>
  </si>
  <si>
    <t>2213 pharmacists &amp; pharmacologists</t>
  </si>
  <si>
    <t>2216 veterinarians</t>
  </si>
  <si>
    <t>2311 higher educ teaching prfsnals</t>
  </si>
  <si>
    <t>2312 further educ teaching prfsnals</t>
  </si>
  <si>
    <t>2313 educ officers,school inspectrs</t>
  </si>
  <si>
    <t>2316 spec needs educ teaching profs</t>
  </si>
  <si>
    <t>2317 registrs &amp; sen admins ed establish</t>
  </si>
  <si>
    <t>2321 scientific researchers</t>
  </si>
  <si>
    <t>2329 researchers n.e.c.</t>
  </si>
  <si>
    <t>2411 solic &amp; lawyers, judges &amp; coroners</t>
  </si>
  <si>
    <t>2421 chartered and certified accountants</t>
  </si>
  <si>
    <t>2431 architects</t>
  </si>
  <si>
    <t>2434 chartrd surveyors (not qntity surv)</t>
  </si>
  <si>
    <t>2441 public service administrative profs</t>
  </si>
  <si>
    <t>2444 clergy</t>
  </si>
  <si>
    <t>2451 librarians</t>
  </si>
  <si>
    <t>3221 physiotherapists</t>
  </si>
  <si>
    <t>3222 occupational therapists</t>
  </si>
  <si>
    <t>3223 speech and language therapists</t>
  </si>
  <si>
    <t>3551 conservat &amp; environ protection offs</t>
  </si>
  <si>
    <t>3564 car. advis &amp; voction guidnce spcils</t>
  </si>
  <si>
    <t>4142 communication operators</t>
  </si>
  <si>
    <t>6131 veterinary nurses and assistants, other aniimal care occ</t>
  </si>
  <si>
    <t>1211 farm managers</t>
  </si>
  <si>
    <t>5412 upholsterers</t>
  </si>
  <si>
    <t>5431 butchers, meat cutters</t>
  </si>
  <si>
    <t>7113 telephone salespersons</t>
  </si>
  <si>
    <t>8114 chem and related process operatives</t>
  </si>
  <si>
    <t>8116 plastics process operatives</t>
  </si>
  <si>
    <t>8117 mtl mkng &amp; treating procss operatve</t>
  </si>
  <si>
    <t>8131 assemblers (electrical products)</t>
  </si>
  <si>
    <t>8132 assemblers (veh and metal goods)</t>
  </si>
  <si>
    <t>8139 assemblers and routine oprtves nec.</t>
  </si>
  <si>
    <t>8142 Road and ail construction operatives</t>
  </si>
  <si>
    <t>8149 construction operatives n.e.c.</t>
  </si>
  <si>
    <t>8213 bus and coach drivers</t>
  </si>
  <si>
    <t>8222 fork-lift truck drivers</t>
  </si>
  <si>
    <t>8229 mobile machine drivers &amp; operatives</t>
  </si>
  <si>
    <t>9111 farm workers</t>
  </si>
  <si>
    <t>9119 fishng &amp; agric reltd occupatns nec.</t>
  </si>
  <si>
    <t>9121 labrers build &amp; woodworking trades</t>
  </si>
  <si>
    <t>9133 printing machine minders and assist</t>
  </si>
  <si>
    <t>9139 labrs process &amp; plant opertns nec.</t>
  </si>
  <si>
    <t>9219 elementary office occupatns n.e.c.</t>
  </si>
  <si>
    <t>9234 launderers, dry cleaners, pressers</t>
  </si>
  <si>
    <t>9244 school mid-day assistants</t>
  </si>
  <si>
    <t>9251 shelf fillers</t>
  </si>
  <si>
    <t>9231 window cleaners</t>
  </si>
  <si>
    <t>6231 housekprs and related occupations</t>
  </si>
  <si>
    <t>9259 elementary sales occupations nec.</t>
  </si>
  <si>
    <t>mostly bachelor+</t>
  </si>
  <si>
    <t>occupation type</t>
  </si>
  <si>
    <t>other</t>
  </si>
  <si>
    <t>63 occupations dropped in first filter</t>
  </si>
  <si>
    <t>A-level</t>
  </si>
  <si>
    <t>93 occupations</t>
  </si>
  <si>
    <t>62 occupations</t>
  </si>
  <si>
    <t>LFS data</t>
  </si>
  <si>
    <t>212 occupations</t>
  </si>
  <si>
    <t>updated</t>
  </si>
  <si>
    <t>5119 agricult and fishing trades n.e.c.</t>
  </si>
  <si>
    <t>3520 legal associate professionals</t>
  </si>
  <si>
    <t>9134 packers, bottlers, canners, fillers</t>
  </si>
  <si>
    <t>9211 post wrkr, mail sort, msngr, courir</t>
  </si>
  <si>
    <t>Name</t>
  </si>
  <si>
    <t>Name in SES</t>
  </si>
  <si>
    <t>Question</t>
  </si>
  <si>
    <t>chands</t>
  </si>
  <si>
    <t>cstamina</t>
  </si>
  <si>
    <t>cpeople</t>
  </si>
  <si>
    <t>cteamwk</t>
  </si>
  <si>
    <t>clisten</t>
  </si>
  <si>
    <t>bvariety</t>
  </si>
  <si>
    <t>cspeech</t>
  </si>
  <si>
    <t>cpersuad</t>
  </si>
  <si>
    <t>cteach</t>
  </si>
  <si>
    <t>brepeat</t>
  </si>
  <si>
    <t>bme4</t>
  </si>
  <si>
    <t>cwritelg</t>
  </si>
  <si>
    <t>clong</t>
  </si>
  <si>
    <t>ccalca</t>
  </si>
  <si>
    <t>cpercent</t>
  </si>
  <si>
    <t>cstats</t>
  </si>
  <si>
    <t>csolutn</t>
  </si>
  <si>
    <t>canalyse</t>
  </si>
  <si>
    <t>cstrengt</t>
  </si>
  <si>
    <t>cplanme</t>
  </si>
  <si>
    <t>cplanoth</t>
  </si>
  <si>
    <t>GMM sample</t>
  </si>
  <si>
    <t>Full SES sample</t>
  </si>
  <si>
    <t>Full LFS sample</t>
  </si>
  <si>
    <t>156 occupations</t>
  </si>
  <si>
    <t>Sample</t>
  </si>
  <si>
    <t>Share of LFS employment</t>
  </si>
  <si>
    <t>No qualification</t>
  </si>
  <si>
    <t>GCSE D-</t>
  </si>
  <si>
    <t>A-levels</t>
  </si>
  <si>
    <t>Bachelor+</t>
  </si>
  <si>
    <t>importance of: skill or accuracy in using hands/fingers</t>
  </si>
  <si>
    <t>importance of: physical strength</t>
  </si>
  <si>
    <t>importance of: physical stamina</t>
  </si>
  <si>
    <t>importance of: dealing with people</t>
  </si>
  <si>
    <t>importance of: working with a team</t>
  </si>
  <si>
    <t>importance of: listening carefully to colleagues</t>
  </si>
  <si>
    <t>importance of: making speeches/ presentations</t>
  </si>
  <si>
    <t>importance of: persuading or influencing others</t>
  </si>
  <si>
    <t>importance of: teaching people (individuals or groups)</t>
  </si>
  <si>
    <t>how often work involves short repetitive tasks</t>
  </si>
  <si>
    <t>influence personally have on: quality standards work to</t>
  </si>
  <si>
    <t>how much variety in job</t>
  </si>
  <si>
    <t>Importance of planning own act, bigger=less routine</t>
  </si>
  <si>
    <t>importance of: writing long documents</t>
  </si>
  <si>
    <t>importance of: reading long documents</t>
  </si>
  <si>
    <t>importance of: arithmetic (adding, subtracting, multiplying, divid</t>
  </si>
  <si>
    <t>importance of: arithmetic involving fractions (decimals, percentag</t>
  </si>
  <si>
    <t>importance of: advanced mathematics/ statistics (using calculator/</t>
  </si>
  <si>
    <t>importance of: planning the activities of others</t>
  </si>
  <si>
    <t>importance of: thinking of solutions to problems</t>
  </si>
  <si>
    <t>importance of: analysing complex problems in depth</t>
  </si>
  <si>
    <t>Welch index</t>
  </si>
  <si>
    <t>Correlation index</t>
  </si>
  <si>
    <t>Exclusive of 93 occ sample</t>
  </si>
  <si>
    <t>Sample 62 occ</t>
  </si>
  <si>
    <t>Sigma</t>
  </si>
  <si>
    <t>&lt;=1</t>
  </si>
  <si>
    <t>&gt;1</t>
  </si>
  <si>
    <t>1239 mngers and prop. in other srvcs ne</t>
  </si>
  <si>
    <t>3534 fin., invest, and taxation analyst</t>
  </si>
  <si>
    <t>3537 finantial and accounting techs, an</t>
  </si>
  <si>
    <t>6211 Leisure And Travel Service Occupat</t>
  </si>
  <si>
    <t>8121 Plant and machine operatives</t>
  </si>
  <si>
    <t>9211 post wrkr, mail sort, msngr, couri</t>
  </si>
  <si>
    <t>9226 leisure and theme park attendants</t>
  </si>
  <si>
    <t>List of occupation</t>
  </si>
  <si>
    <t>Estimates</t>
  </si>
  <si>
    <t>t-statistic</t>
  </si>
  <si>
    <t>No sigma is statistically larger than one</t>
  </si>
  <si>
    <t>Same instruments</t>
  </si>
  <si>
    <t xml:space="preserve">Social </t>
  </si>
  <si>
    <t>Number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</si>
</sst>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_);\(0.0000\)"/>
    <numFmt numFmtId="167" formatCode="0.000_);\(0.0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4" xfId="0" applyFont="1" applyBorder="1"/>
    <xf numFmtId="3" fontId="1" fillId="0" borderId="4" xfId="0" applyNumberFormat="1" applyFont="1" applyBorder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7" xfId="0" applyBorder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0" fontId="6" fillId="4" borderId="0" xfId="0" applyFont="1" applyFill="1"/>
    <xf numFmtId="0" fontId="0" fillId="4" borderId="0" xfId="0" applyFill="1"/>
    <xf numFmtId="2" fontId="1" fillId="0" borderId="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9" fontId="0" fillId="0" borderId="0" xfId="0" applyNumberFormat="1"/>
    <xf numFmtId="0" fontId="8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8" fillId="7" borderId="0" xfId="0" applyFont="1" applyFill="1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4" xfId="0" applyNumberFormat="1" applyBorder="1"/>
    <xf numFmtId="164" fontId="0" fillId="0" borderId="4" xfId="0" applyNumberFormat="1" applyBorder="1"/>
    <xf numFmtId="1" fontId="0" fillId="0" borderId="2" xfId="0" applyNumberFormat="1" applyBorder="1"/>
    <xf numFmtId="1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1" fontId="0" fillId="0" borderId="8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9" xfId="0" applyBorder="1"/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2" fontId="0" fillId="0" borderId="4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4" xfId="0" applyNumberFormat="1" applyBorder="1"/>
    <xf numFmtId="165" fontId="0" fillId="0" borderId="4" xfId="0" applyNumberFormat="1" applyBorder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3" xfId="0" applyNumberForma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11" fillId="11" borderId="0" xfId="0" applyFont="1" applyFill="1"/>
    <xf numFmtId="0" fontId="11" fillId="0" borderId="0" xfId="0" applyFont="1"/>
    <xf numFmtId="165" fontId="11" fillId="0" borderId="0" xfId="0" applyNumberFormat="1" applyFont="1"/>
    <xf numFmtId="165" fontId="11" fillId="11" borderId="0" xfId="0" applyNumberFormat="1" applyFont="1" applyFill="1"/>
    <xf numFmtId="2" fontId="0" fillId="0" borderId="2" xfId="0" applyNumberFormat="1" applyBorder="1"/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3174</xdr:rowOff>
    </xdr:from>
    <xdr:to>
      <xdr:col>14</xdr:col>
      <xdr:colOff>91590</xdr:colOff>
      <xdr:row>65</xdr:row>
      <xdr:rowOff>2164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9B9E5-DB76-32A5-C246-06C1A4F2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6574"/>
          <a:ext cx="9451490" cy="687604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488949</xdr:colOff>
      <xdr:row>27</xdr:row>
      <xdr:rowOff>133350</xdr:rowOff>
    </xdr:from>
    <xdr:to>
      <xdr:col>25</xdr:col>
      <xdr:colOff>351036</xdr:colOff>
      <xdr:row>51</xdr:row>
      <xdr:rowOff>126634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E99BD-E5C6-3445-9379-06FE14B5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949" y="4476750"/>
          <a:ext cx="5958087" cy="4336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95250</xdr:rowOff>
    </xdr:from>
    <xdr:to>
      <xdr:col>9</xdr:col>
      <xdr:colOff>116895</xdr:colOff>
      <xdr:row>89</xdr:row>
      <xdr:rowOff>65665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3947F4-548F-C8B8-C445-DE072BBD3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53750"/>
          <a:ext cx="6428795" cy="4675765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419099</xdr:colOff>
      <xdr:row>63</xdr:row>
      <xdr:rowOff>150991</xdr:rowOff>
    </xdr:from>
    <xdr:to>
      <xdr:col>21</xdr:col>
      <xdr:colOff>255785</xdr:colOff>
      <xdr:row>90</xdr:row>
      <xdr:rowOff>20644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DEA99B-136C-2412-DB3C-72CEB048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099" y="11009491"/>
          <a:ext cx="6542286" cy="4755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865815</xdr:colOff>
      <xdr:row>48</xdr:row>
      <xdr:rowOff>22679</xdr:rowOff>
    </xdr:from>
    <xdr:to>
      <xdr:col>19</xdr:col>
      <xdr:colOff>390767</xdr:colOff>
      <xdr:row>79</xdr:row>
      <xdr:rowOff>169486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CF1E3-5AC5-5FBD-1DD9-177C7BF1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4815" y="8885465"/>
          <a:ext cx="8387738" cy="585273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ro Marin, Cesar Luis" id="{F8FA700A-AE49-4429-93AD-D984B9D4E946}" userId="S::cesarlgm@bu.edu::36cbf52c-4f41-4c43-b009-396b31daf79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AAA98-575F-4DF4-95E4-6D2B2E058BC3}" name="Table1" displayName="Table1" ref="B3:C65" totalsRowShown="0">
  <autoFilter ref="B3:C65" xr:uid="{6E1AAA98-575F-4DF4-95E4-6D2B2E058BC3}"/>
  <sortState xmlns:xlrd2="http://schemas.microsoft.com/office/spreadsheetml/2017/richdata2" ref="B4:C65">
    <sortCondition ref="C4:C65"/>
    <sortCondition ref="B4:B65"/>
  </sortState>
  <tableColumns count="2">
    <tableColumn id="1" xr3:uid="{68371081-CFE2-4553-AA71-2BCFC6607503}" name="occupation"/>
    <tableColumn id="2" xr3:uid="{0169157B-D786-4369-8A60-0C9A8D89EE6B}" name="occupa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3-05-04T15:16:13.11" personId="{F8FA700A-AE49-4429-93AD-D984B9D4E946}" id="{65F25017-E630-4542-AF74-982B88D88ABA}">
    <text>I restricted the sample to match the one we use in the GMM estimation</text>
  </threadedComment>
  <threadedComment ref="E42" dT="2023-05-04T15:16:13.11" personId="{F8FA700A-AE49-4429-93AD-D984B9D4E946}" id="{6C18450E-2202-495B-8DE9-F9CB9D8F4E2B}">
    <text>I restricted the sample to match the one we use in the GMM estimation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8" dT="2023-05-04T15:19:28.63" personId="{F8FA700A-AE49-4429-93AD-D984B9D4E946}" id="{134ADD85-417C-4FE4-8D98-C9A6AB9E32ED}">
    <text>Should I winsorize it?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85D-BC16-46A9-AF3A-D1F9FAE30012}">
  <sheetPr>
    <tabColor rgb="FF0070C0"/>
  </sheetPr>
  <dimension ref="A1:F16"/>
  <sheetViews>
    <sheetView showGridLines="0" workbookViewId="0">
      <selection activeCell="D15" sqref="D15"/>
    </sheetView>
  </sheetViews>
  <sheetFormatPr defaultRowHeight="14.5" x14ac:dyDescent="0.35"/>
  <cols>
    <col min="1" max="1" width="14" bestFit="1" customWidth="1"/>
    <col min="2" max="6" width="15.1796875" customWidth="1"/>
    <col min="10" max="10" width="20.453125" customWidth="1"/>
  </cols>
  <sheetData>
    <row r="1" spans="1:6" ht="15" thickBot="1" x14ac:dyDescent="0.4">
      <c r="A1" s="85" t="s">
        <v>276</v>
      </c>
      <c r="B1" s="85"/>
      <c r="C1" s="85"/>
      <c r="D1" s="85"/>
      <c r="E1" s="85"/>
      <c r="F1" s="85"/>
    </row>
    <row r="2" spans="1:6" ht="15" thickBot="1" x14ac:dyDescent="0.4">
      <c r="A2" s="10"/>
      <c r="B2" s="10" t="s">
        <v>251</v>
      </c>
      <c r="C2" s="10" t="s">
        <v>252</v>
      </c>
      <c r="D2" s="10" t="s">
        <v>93</v>
      </c>
      <c r="E2" s="10" t="s">
        <v>253</v>
      </c>
      <c r="F2" s="10" t="s">
        <v>254</v>
      </c>
    </row>
    <row r="3" spans="1:6" x14ac:dyDescent="0.35">
      <c r="A3" s="4" t="s">
        <v>251</v>
      </c>
      <c r="B3" s="18">
        <v>0.99999998999999995</v>
      </c>
      <c r="C3" s="18"/>
      <c r="D3" s="18"/>
      <c r="E3" s="18"/>
      <c r="F3" s="18"/>
    </row>
    <row r="4" spans="1:6" x14ac:dyDescent="0.35">
      <c r="A4" s="4" t="s">
        <v>252</v>
      </c>
      <c r="B4" s="18">
        <v>0.78706158000000004</v>
      </c>
      <c r="C4" s="18">
        <v>1</v>
      </c>
      <c r="D4" s="18"/>
      <c r="E4" s="18"/>
      <c r="F4" s="18"/>
    </row>
    <row r="5" spans="1:6" x14ac:dyDescent="0.35">
      <c r="A5" s="4" t="s">
        <v>93</v>
      </c>
      <c r="B5" s="18">
        <v>0.36120983000000001</v>
      </c>
      <c r="C5" s="18">
        <v>0.47599598999999998</v>
      </c>
      <c r="D5" s="18">
        <v>0.99999998999999995</v>
      </c>
      <c r="E5" s="18"/>
      <c r="F5" s="18"/>
    </row>
    <row r="6" spans="1:6" x14ac:dyDescent="0.35">
      <c r="A6" s="4" t="s">
        <v>253</v>
      </c>
      <c r="B6" s="18">
        <v>-6.5339869999999994E-2</v>
      </c>
      <c r="C6" s="18">
        <v>4.1870570000000003E-2</v>
      </c>
      <c r="D6" s="18">
        <v>0.37941629999999998</v>
      </c>
      <c r="E6" s="18">
        <v>1</v>
      </c>
      <c r="F6" s="18"/>
    </row>
    <row r="7" spans="1:6" ht="15" thickBot="1" x14ac:dyDescent="0.4">
      <c r="A7" s="6" t="s">
        <v>254</v>
      </c>
      <c r="B7" s="71">
        <v>-0.62474819000000004</v>
      </c>
      <c r="C7" s="71">
        <v>-0.72046911000000002</v>
      </c>
      <c r="D7" s="71">
        <v>-0.84169570999999999</v>
      </c>
      <c r="E7" s="71">
        <v>-0.57978885999999996</v>
      </c>
      <c r="F7" s="71">
        <v>0.99999998999999995</v>
      </c>
    </row>
    <row r="8" spans="1:6" ht="15" thickTop="1" x14ac:dyDescent="0.35"/>
    <row r="9" spans="1:6" ht="15" thickBot="1" x14ac:dyDescent="0.4">
      <c r="A9" s="85" t="s">
        <v>277</v>
      </c>
      <c r="B9" s="85"/>
      <c r="C9" s="85"/>
      <c r="D9" s="85"/>
      <c r="E9" s="85"/>
      <c r="F9" s="85"/>
    </row>
    <row r="10" spans="1:6" ht="15" thickBot="1" x14ac:dyDescent="0.4">
      <c r="A10" s="10"/>
      <c r="B10" s="10" t="s">
        <v>251</v>
      </c>
      <c r="C10" s="10" t="s">
        <v>252</v>
      </c>
      <c r="D10" s="10" t="s">
        <v>93</v>
      </c>
      <c r="E10" s="10" t="s">
        <v>253</v>
      </c>
      <c r="F10" s="10" t="s">
        <v>254</v>
      </c>
    </row>
    <row r="11" spans="1:6" x14ac:dyDescent="0.35">
      <c r="A11" s="4" t="s">
        <v>251</v>
      </c>
      <c r="B11" s="18">
        <v>1</v>
      </c>
      <c r="C11" s="18"/>
      <c r="D11" s="18"/>
      <c r="E11" s="18"/>
      <c r="F11" s="18"/>
    </row>
    <row r="12" spans="1:6" x14ac:dyDescent="0.35">
      <c r="A12" s="4" t="s">
        <v>252</v>
      </c>
      <c r="B12" s="18">
        <v>0.86419999999999997</v>
      </c>
      <c r="C12" s="18">
        <v>1</v>
      </c>
      <c r="D12" s="18"/>
      <c r="E12" s="18"/>
      <c r="F12" s="18"/>
    </row>
    <row r="13" spans="1:6" x14ac:dyDescent="0.35">
      <c r="A13" s="4" t="s">
        <v>93</v>
      </c>
      <c r="B13" s="18">
        <v>0.65110000000000001</v>
      </c>
      <c r="C13" s="18">
        <v>0.80120000000000002</v>
      </c>
      <c r="D13" s="18">
        <v>1</v>
      </c>
      <c r="E13" s="18"/>
      <c r="F13" s="18"/>
    </row>
    <row r="14" spans="1:6" x14ac:dyDescent="0.35">
      <c r="A14" s="4" t="s">
        <v>253</v>
      </c>
      <c r="B14" s="18">
        <v>0.45619999999999999</v>
      </c>
      <c r="C14" s="18">
        <v>0.628</v>
      </c>
      <c r="D14" s="18">
        <v>0.83679999999999999</v>
      </c>
      <c r="E14" s="18">
        <v>1</v>
      </c>
      <c r="F14" s="18"/>
    </row>
    <row r="15" spans="1:6" ht="15" thickBot="1" x14ac:dyDescent="0.4">
      <c r="A15" s="6" t="s">
        <v>254</v>
      </c>
      <c r="B15" s="71">
        <v>5.7500000000000002E-2</v>
      </c>
      <c r="C15" s="71">
        <v>0.17519999999999999</v>
      </c>
      <c r="D15" s="71">
        <v>0.3337</v>
      </c>
      <c r="E15" s="71">
        <v>0.39879999999999999</v>
      </c>
      <c r="F15" s="71">
        <v>1</v>
      </c>
    </row>
    <row r="16" spans="1:6" ht="15" thickTop="1" x14ac:dyDescent="0.35"/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E950-0C00-44DF-A022-5067B9A7E9E0}">
  <sheetPr>
    <tabColor theme="9" tint="0.39997558519241921"/>
  </sheetPr>
  <dimension ref="A1:E6"/>
  <sheetViews>
    <sheetView showGridLines="0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21.81640625" bestFit="1" customWidth="1"/>
    <col min="3" max="5" width="8.7265625" customWidth="1"/>
    <col min="6" max="16384" width="8.7265625" hidden="1"/>
  </cols>
  <sheetData>
    <row r="1" spans="2:3" ht="15" thickBot="1" x14ac:dyDescent="0.4"/>
    <row r="2" spans="2:3" x14ac:dyDescent="0.35">
      <c r="B2" s="5" t="s">
        <v>121</v>
      </c>
      <c r="C2" s="5">
        <v>212</v>
      </c>
    </row>
    <row r="3" spans="2:3" x14ac:dyDescent="0.35">
      <c r="B3" t="s">
        <v>122</v>
      </c>
      <c r="C3">
        <v>156</v>
      </c>
    </row>
    <row r="4" spans="2:3" x14ac:dyDescent="0.35">
      <c r="B4" t="s">
        <v>119</v>
      </c>
      <c r="C4">
        <v>93</v>
      </c>
    </row>
    <row r="5" spans="2:3" ht="15" thickBot="1" x14ac:dyDescent="0.4">
      <c r="B5" s="19" t="s">
        <v>120</v>
      </c>
      <c r="C5" s="19">
        <v>62</v>
      </c>
    </row>
    <row r="6" spans="2:3" ht="14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832-E4CD-4D78-919A-B2CAC1381075}">
  <dimension ref="B1:AA34"/>
  <sheetViews>
    <sheetView showGridLines="0" topLeftCell="A16" workbookViewId="0">
      <selection activeCell="G13" sqref="G13"/>
    </sheetView>
  </sheetViews>
  <sheetFormatPr defaultRowHeight="14.5" x14ac:dyDescent="0.35"/>
  <cols>
    <col min="1" max="1" width="4.54296875" customWidth="1"/>
    <col min="2" max="2" width="9.6328125" bestFit="1" customWidth="1"/>
    <col min="3" max="6" width="9.7265625" bestFit="1" customWidth="1"/>
    <col min="8" max="8" width="9.54296875" bestFit="1" customWidth="1"/>
    <col min="9" max="9" width="13.54296875" bestFit="1" customWidth="1"/>
    <col min="10" max="11" width="11.6328125" customWidth="1"/>
    <col min="12" max="12" width="9.7265625" bestFit="1" customWidth="1"/>
    <col min="14" max="14" width="9.54296875" bestFit="1" customWidth="1"/>
    <col min="15" max="18" width="9.7265625" bestFit="1" customWidth="1"/>
    <col min="20" max="20" width="10.81640625" bestFit="1" customWidth="1"/>
    <col min="21" max="26" width="9.7265625" bestFit="1" customWidth="1"/>
  </cols>
  <sheetData>
    <row r="1" spans="2:27" x14ac:dyDescent="0.35">
      <c r="B1" s="86" t="s">
        <v>215</v>
      </c>
      <c r="C1" s="86"/>
      <c r="D1" s="86"/>
      <c r="E1" s="86"/>
      <c r="F1" s="86"/>
      <c r="G1" s="54"/>
      <c r="H1" s="86" t="s">
        <v>248</v>
      </c>
      <c r="I1" s="86"/>
      <c r="J1" s="86"/>
      <c r="K1" s="86"/>
      <c r="L1" s="86"/>
      <c r="N1" s="86" t="s">
        <v>212</v>
      </c>
      <c r="O1" s="86"/>
      <c r="P1" s="86"/>
      <c r="Q1" s="86"/>
      <c r="R1" s="86"/>
      <c r="T1" s="86" t="s">
        <v>213</v>
      </c>
      <c r="U1" s="86"/>
      <c r="V1" s="86"/>
      <c r="W1" s="86"/>
      <c r="X1" s="86"/>
    </row>
    <row r="2" spans="2:27" x14ac:dyDescent="0.35">
      <c r="B2" s="87" t="s">
        <v>214</v>
      </c>
      <c r="C2" s="87"/>
      <c r="D2" s="87"/>
      <c r="E2" s="87"/>
      <c r="F2" s="87"/>
      <c r="G2" s="54"/>
      <c r="H2" s="87" t="s">
        <v>214</v>
      </c>
      <c r="I2" s="87"/>
      <c r="J2" s="87"/>
      <c r="K2" s="87"/>
      <c r="L2" s="87"/>
      <c r="N2" s="87" t="s">
        <v>214</v>
      </c>
      <c r="O2" s="87"/>
      <c r="P2" s="87"/>
      <c r="Q2" s="87"/>
      <c r="R2" s="87"/>
      <c r="T2" s="87" t="s">
        <v>214</v>
      </c>
      <c r="U2" s="88"/>
      <c r="V2" s="88"/>
      <c r="W2" s="88"/>
      <c r="X2" s="88"/>
    </row>
    <row r="3" spans="2:27" hidden="1" x14ac:dyDescent="0.35">
      <c r="B3" s="4"/>
      <c r="C3" s="4">
        <v>2001</v>
      </c>
      <c r="D3" s="4">
        <v>2006</v>
      </c>
      <c r="E3" s="4">
        <v>2012</v>
      </c>
      <c r="F3" s="4">
        <v>2017</v>
      </c>
      <c r="G3" s="4"/>
      <c r="H3" s="4"/>
      <c r="I3" s="4">
        <v>2001</v>
      </c>
      <c r="J3" s="4">
        <v>2006</v>
      </c>
      <c r="K3" s="4">
        <v>2012</v>
      </c>
      <c r="L3" s="4">
        <v>2017</v>
      </c>
      <c r="N3" s="4"/>
      <c r="O3" s="4">
        <v>2001</v>
      </c>
      <c r="P3" s="4">
        <v>2006</v>
      </c>
      <c r="Q3" s="4">
        <v>2012</v>
      </c>
      <c r="R3" s="4">
        <v>2017</v>
      </c>
      <c r="U3" s="59">
        <v>2001</v>
      </c>
      <c r="V3" s="59">
        <v>2006</v>
      </c>
      <c r="W3" s="4">
        <v>2012</v>
      </c>
      <c r="X3" s="59">
        <v>2017</v>
      </c>
    </row>
    <row r="4" spans="2:27" hidden="1" x14ac:dyDescent="0.35">
      <c r="B4" t="s">
        <v>93</v>
      </c>
      <c r="C4" s="30">
        <v>7981861</v>
      </c>
      <c r="D4" s="30">
        <v>10231505</v>
      </c>
      <c r="E4" s="30">
        <v>8313300</v>
      </c>
      <c r="F4" s="30">
        <v>8070972</v>
      </c>
      <c r="G4" s="30"/>
      <c r="H4" t="s">
        <v>93</v>
      </c>
      <c r="I4" s="30">
        <v>7608925</v>
      </c>
      <c r="J4" s="30">
        <v>9825043</v>
      </c>
      <c r="K4" s="30">
        <v>8000481</v>
      </c>
      <c r="L4" s="30">
        <v>7770025</v>
      </c>
      <c r="N4" t="s">
        <v>93</v>
      </c>
      <c r="O4" s="30">
        <v>6725289</v>
      </c>
      <c r="P4" s="30">
        <v>8678678</v>
      </c>
      <c r="Q4" s="30">
        <v>7104277</v>
      </c>
      <c r="R4" s="30">
        <v>6922038</v>
      </c>
      <c r="S4" s="30"/>
      <c r="T4" t="s">
        <v>93</v>
      </c>
      <c r="U4" s="30">
        <v>5577753</v>
      </c>
      <c r="V4" s="30">
        <v>7149632</v>
      </c>
      <c r="W4" s="30">
        <v>5806276</v>
      </c>
      <c r="X4" s="30">
        <v>5688521</v>
      </c>
    </row>
    <row r="5" spans="2:27" hidden="1" x14ac:dyDescent="0.35">
      <c r="B5" t="s">
        <v>211</v>
      </c>
      <c r="C5" s="30">
        <v>4050143</v>
      </c>
      <c r="D5" s="30">
        <v>5510746</v>
      </c>
      <c r="E5" s="30">
        <v>5395905</v>
      </c>
      <c r="F5" s="30">
        <v>5867597</v>
      </c>
      <c r="G5" s="30"/>
      <c r="H5" t="s">
        <v>211</v>
      </c>
      <c r="I5" s="30">
        <v>3894438</v>
      </c>
      <c r="J5" s="30">
        <v>5327276</v>
      </c>
      <c r="K5" s="30">
        <v>5251639</v>
      </c>
      <c r="L5" s="30">
        <v>5711152</v>
      </c>
      <c r="N5" t="s">
        <v>211</v>
      </c>
      <c r="O5" s="30">
        <v>3565261</v>
      </c>
      <c r="P5" s="30">
        <v>4880824</v>
      </c>
      <c r="Q5" s="30">
        <v>4868539</v>
      </c>
      <c r="R5" s="30">
        <v>5299063</v>
      </c>
      <c r="S5" s="30"/>
      <c r="T5" t="s">
        <v>211</v>
      </c>
      <c r="U5" s="30">
        <v>3092102</v>
      </c>
      <c r="V5" s="30">
        <v>4227813</v>
      </c>
      <c r="W5" s="30">
        <v>4250691</v>
      </c>
      <c r="X5" s="30">
        <v>4636202</v>
      </c>
    </row>
    <row r="6" spans="2:27" hidden="1" x14ac:dyDescent="0.35">
      <c r="B6" t="s">
        <v>10</v>
      </c>
      <c r="C6" s="30">
        <v>5428050</v>
      </c>
      <c r="D6" s="30">
        <v>8788111</v>
      </c>
      <c r="E6" s="30">
        <v>10726624</v>
      </c>
      <c r="F6" s="30">
        <v>12712382</v>
      </c>
      <c r="G6" s="30"/>
      <c r="H6" t="s">
        <v>10</v>
      </c>
      <c r="I6" s="30">
        <v>5248273</v>
      </c>
      <c r="J6" s="30">
        <v>8512518</v>
      </c>
      <c r="K6" s="30">
        <v>10493497</v>
      </c>
      <c r="L6" s="30">
        <v>12384949</v>
      </c>
      <c r="N6" t="s">
        <v>10</v>
      </c>
      <c r="O6" s="30">
        <v>3983805</v>
      </c>
      <c r="P6" s="30">
        <v>6486682</v>
      </c>
      <c r="Q6" s="30">
        <v>8350705</v>
      </c>
      <c r="R6" s="30">
        <v>9857415</v>
      </c>
      <c r="S6" s="30"/>
      <c r="T6" t="s">
        <v>10</v>
      </c>
      <c r="U6" s="30">
        <v>2718235</v>
      </c>
      <c r="V6" s="30">
        <v>4423765</v>
      </c>
      <c r="W6" s="30">
        <v>5851196</v>
      </c>
      <c r="X6" s="30">
        <v>7088689</v>
      </c>
      <c r="AA6" s="60"/>
    </row>
    <row r="7" spans="2:27" hidden="1" x14ac:dyDescent="0.35">
      <c r="B7" t="s">
        <v>71</v>
      </c>
      <c r="C7" s="30">
        <f>+SUM(C4:C6)</f>
        <v>17460054</v>
      </c>
      <c r="D7" s="30">
        <f t="shared" ref="D7" si="0">+SUM(D4:D6)</f>
        <v>24530362</v>
      </c>
      <c r="E7" s="30">
        <f t="shared" ref="E7" si="1">+SUM(E4:E6)</f>
        <v>24435829</v>
      </c>
      <c r="F7" s="30">
        <f>+SUM(F4:F6)</f>
        <v>26650951</v>
      </c>
      <c r="G7" s="30"/>
      <c r="H7" t="s">
        <v>71</v>
      </c>
      <c r="I7" s="30">
        <f>+SUM(I4:I6)</f>
        <v>16751636</v>
      </c>
      <c r="J7" s="30">
        <f t="shared" ref="J7" si="2">+SUM(J4:J6)</f>
        <v>23664837</v>
      </c>
      <c r="K7" s="30">
        <f t="shared" ref="K7" si="3">+SUM(K4:K6)</f>
        <v>23745617</v>
      </c>
      <c r="L7" s="30">
        <f>+SUM(L4:L6)</f>
        <v>25866126</v>
      </c>
      <c r="N7" t="s">
        <v>71</v>
      </c>
      <c r="O7" s="30">
        <f>+SUM(O4:O6)</f>
        <v>14274355</v>
      </c>
      <c r="P7" s="30">
        <f>+SUM(P4:P6)</f>
        <v>20046184</v>
      </c>
      <c r="Q7" s="30">
        <f>+SUM(Q4:Q6)</f>
        <v>20323521</v>
      </c>
      <c r="R7" s="30">
        <f>+SUM(R4:R6)</f>
        <v>22078516</v>
      </c>
      <c r="S7" s="30"/>
      <c r="T7" t="s">
        <v>71</v>
      </c>
      <c r="U7" s="30">
        <f>+SUM(U4:U6)</f>
        <v>11388090</v>
      </c>
      <c r="V7" s="30">
        <f t="shared" ref="V7:X7" si="4">+SUM(V4:V6)</f>
        <v>15801210</v>
      </c>
      <c r="W7" s="30">
        <f t="shared" si="4"/>
        <v>15908163</v>
      </c>
      <c r="X7" s="30">
        <f t="shared" si="4"/>
        <v>17413412</v>
      </c>
    </row>
    <row r="8" spans="2:27" hidden="1" x14ac:dyDescent="0.35"/>
    <row r="9" spans="2:27" x14ac:dyDescent="0.35">
      <c r="C9" s="4">
        <v>2001</v>
      </c>
      <c r="D9" s="4">
        <v>2006</v>
      </c>
      <c r="E9" s="4">
        <v>2012</v>
      </c>
      <c r="F9" s="4">
        <v>2017</v>
      </c>
      <c r="G9" s="4"/>
      <c r="I9" s="4">
        <v>2001</v>
      </c>
      <c r="J9" s="4">
        <v>2006</v>
      </c>
      <c r="K9" s="4">
        <v>2012</v>
      </c>
      <c r="L9" s="4">
        <v>2017</v>
      </c>
      <c r="O9" s="4">
        <v>2001</v>
      </c>
      <c r="P9" s="4">
        <v>2006</v>
      </c>
      <c r="Q9" s="4">
        <v>2012</v>
      </c>
      <c r="R9" s="4">
        <v>2017</v>
      </c>
      <c r="U9" s="4">
        <v>2001</v>
      </c>
      <c r="V9" s="4">
        <v>2006</v>
      </c>
      <c r="W9" s="4">
        <v>2012</v>
      </c>
      <c r="X9" s="4">
        <v>2017</v>
      </c>
    </row>
    <row r="10" spans="2:27" x14ac:dyDescent="0.35">
      <c r="B10" t="s">
        <v>93</v>
      </c>
      <c r="C10" s="58">
        <f>+C4/C$7</f>
        <v>0.45714984615740595</v>
      </c>
      <c r="D10" s="58">
        <f t="shared" ref="D10:F10" si="5">+D4/D$7</f>
        <v>0.41709555692655492</v>
      </c>
      <c r="E10" s="58">
        <f t="shared" si="5"/>
        <v>0.34020945227600013</v>
      </c>
      <c r="F10" s="58">
        <f t="shared" si="5"/>
        <v>0.30283992492425504</v>
      </c>
      <c r="G10" s="58"/>
      <c r="H10" t="s">
        <v>93</v>
      </c>
      <c r="I10" s="58">
        <f>+I4/I$7</f>
        <v>0.45421981470944089</v>
      </c>
      <c r="J10" s="58">
        <f t="shared" ref="J10:L10" si="6">+J4/J$7</f>
        <v>0.41517475907397966</v>
      </c>
      <c r="K10" s="58">
        <f t="shared" si="6"/>
        <v>0.33692453643129172</v>
      </c>
      <c r="L10" s="58">
        <f t="shared" si="6"/>
        <v>0.30039384328368307</v>
      </c>
      <c r="N10" t="s">
        <v>93</v>
      </c>
      <c r="O10" s="58">
        <f t="shared" ref="O10:R12" si="7">+O4/O$7</f>
        <v>0.4711448608360938</v>
      </c>
      <c r="P10" s="58">
        <f t="shared" si="7"/>
        <v>0.43293416841828847</v>
      </c>
      <c r="Q10" s="58">
        <f t="shared" si="7"/>
        <v>0.34955936030966289</v>
      </c>
      <c r="R10" s="58">
        <f t="shared" si="7"/>
        <v>0.31351916949490627</v>
      </c>
      <c r="S10" s="58"/>
      <c r="T10" t="s">
        <v>93</v>
      </c>
      <c r="U10" s="58">
        <f>+U4/U$7</f>
        <v>0.48978827880706949</v>
      </c>
      <c r="V10" s="58">
        <f t="shared" ref="V10:X10" si="8">+V4/V$7</f>
        <v>0.45247370296325407</v>
      </c>
      <c r="W10" s="58">
        <f t="shared" si="8"/>
        <v>0.36498720813961988</v>
      </c>
      <c r="X10" s="58">
        <f t="shared" si="8"/>
        <v>0.32667469189840564</v>
      </c>
    </row>
    <row r="11" spans="2:27" x14ac:dyDescent="0.35">
      <c r="B11" t="s">
        <v>211</v>
      </c>
      <c r="C11" s="58">
        <f t="shared" ref="C11:F11" si="9">+C5/C$7</f>
        <v>0.23196623561416246</v>
      </c>
      <c r="D11" s="58">
        <f t="shared" si="9"/>
        <v>0.22465000720331807</v>
      </c>
      <c r="E11" s="58">
        <f t="shared" si="9"/>
        <v>0.2208193959779306</v>
      </c>
      <c r="F11" s="58">
        <f t="shared" si="9"/>
        <v>0.2201646387778057</v>
      </c>
      <c r="G11" s="58"/>
      <c r="H11" t="s">
        <v>211</v>
      </c>
      <c r="I11" s="58">
        <f t="shared" ref="I11:L11" si="10">+I5/I$7</f>
        <v>0.23248105438776248</v>
      </c>
      <c r="J11" s="58">
        <f t="shared" si="10"/>
        <v>0.22511357251266934</v>
      </c>
      <c r="K11" s="58">
        <f t="shared" si="10"/>
        <v>0.22116245705470614</v>
      </c>
      <c r="L11" s="58">
        <f t="shared" si="10"/>
        <v>0.22079657386653107</v>
      </c>
      <c r="N11" t="s">
        <v>211</v>
      </c>
      <c r="O11" s="58">
        <f t="shared" si="7"/>
        <v>0.24976687212837287</v>
      </c>
      <c r="P11" s="58">
        <f t="shared" si="7"/>
        <v>0.24347895838928746</v>
      </c>
      <c r="Q11" s="58">
        <f t="shared" si="7"/>
        <v>0.23955194574798333</v>
      </c>
      <c r="R11" s="58">
        <f t="shared" si="7"/>
        <v>0.24000992639179192</v>
      </c>
      <c r="S11" s="58"/>
      <c r="T11" t="s">
        <v>211</v>
      </c>
      <c r="U11" s="58">
        <f t="shared" ref="U11:X12" si="11">+U5/U$7</f>
        <v>0.27152068520708916</v>
      </c>
      <c r="V11" s="58">
        <f t="shared" si="11"/>
        <v>0.26756261071145815</v>
      </c>
      <c r="W11" s="58">
        <f t="shared" si="11"/>
        <v>0.26720187616885743</v>
      </c>
      <c r="X11" s="58">
        <f t="shared" si="11"/>
        <v>0.26624316934555964</v>
      </c>
    </row>
    <row r="12" spans="2:27" x14ac:dyDescent="0.35">
      <c r="B12" t="s">
        <v>10</v>
      </c>
      <c r="C12" s="58">
        <f t="shared" ref="C12:F12" si="12">+C6/C$7</f>
        <v>0.31088391822843159</v>
      </c>
      <c r="D12" s="58">
        <f t="shared" si="12"/>
        <v>0.35825443587012701</v>
      </c>
      <c r="E12" s="58">
        <f t="shared" si="12"/>
        <v>0.43897115174606927</v>
      </c>
      <c r="F12" s="58">
        <f t="shared" si="12"/>
        <v>0.47699543629793922</v>
      </c>
      <c r="G12" s="58"/>
      <c r="H12" t="s">
        <v>10</v>
      </c>
      <c r="I12" s="58">
        <f t="shared" ref="I12:L12" si="13">+I6/I$7</f>
        <v>0.3132991309027966</v>
      </c>
      <c r="J12" s="58">
        <f t="shared" si="13"/>
        <v>0.359711668413351</v>
      </c>
      <c r="K12" s="58">
        <f t="shared" si="13"/>
        <v>0.44191300651400212</v>
      </c>
      <c r="L12" s="58">
        <f t="shared" si="13"/>
        <v>0.47880958284978586</v>
      </c>
      <c r="N12" t="s">
        <v>10</v>
      </c>
      <c r="O12" s="58">
        <f t="shared" si="7"/>
        <v>0.2790882670355333</v>
      </c>
      <c r="P12" s="58">
        <f t="shared" si="7"/>
        <v>0.32358687319242407</v>
      </c>
      <c r="Q12" s="58">
        <f t="shared" si="7"/>
        <v>0.41088869394235378</v>
      </c>
      <c r="R12" s="58">
        <f t="shared" si="7"/>
        <v>0.44647090411330181</v>
      </c>
      <c r="S12" s="58"/>
      <c r="T12" t="s">
        <v>10</v>
      </c>
      <c r="U12" s="58">
        <f t="shared" si="11"/>
        <v>0.23869103598584135</v>
      </c>
      <c r="V12" s="58">
        <f t="shared" si="11"/>
        <v>0.27996368632528773</v>
      </c>
      <c r="W12" s="58">
        <f t="shared" si="11"/>
        <v>0.36781091569152263</v>
      </c>
      <c r="X12" s="58">
        <f t="shared" si="11"/>
        <v>0.40708213875603472</v>
      </c>
    </row>
    <row r="13" spans="2:27" x14ac:dyDescent="0.35">
      <c r="C13" s="58"/>
      <c r="D13" s="58"/>
      <c r="E13" s="58"/>
      <c r="F13" s="58"/>
      <c r="G13" s="58"/>
      <c r="H13" s="58"/>
      <c r="I13" s="58"/>
      <c r="J13" s="58"/>
      <c r="K13" s="58"/>
      <c r="L13" s="58"/>
      <c r="O13" s="58"/>
      <c r="P13" s="58"/>
      <c r="Q13" s="58"/>
      <c r="R13" s="58"/>
      <c r="S13" s="58"/>
      <c r="U13" s="58"/>
      <c r="V13" s="58"/>
      <c r="W13" s="58"/>
      <c r="X13" s="58"/>
    </row>
    <row r="15" spans="2:27" x14ac:dyDescent="0.35">
      <c r="B15" t="s">
        <v>216</v>
      </c>
      <c r="C15" s="4" t="s">
        <v>143</v>
      </c>
    </row>
    <row r="17" spans="2:22" ht="15" thickBot="1" x14ac:dyDescent="0.4">
      <c r="I17" s="24"/>
      <c r="J17" s="24"/>
      <c r="K17" s="24"/>
    </row>
    <row r="18" spans="2:22" ht="29.5" thickBot="1" x14ac:dyDescent="0.4">
      <c r="B18" s="40"/>
      <c r="C18" s="10">
        <v>2001</v>
      </c>
      <c r="D18" s="10">
        <v>2006</v>
      </c>
      <c r="E18" s="10">
        <v>2012</v>
      </c>
      <c r="F18" s="10">
        <v>2017</v>
      </c>
      <c r="G18" s="4"/>
      <c r="H18" s="4"/>
      <c r="I18" s="69" t="s">
        <v>249</v>
      </c>
      <c r="J18" s="69" t="s">
        <v>118</v>
      </c>
      <c r="K18" s="69" t="s">
        <v>250</v>
      </c>
      <c r="L18" s="4"/>
    </row>
    <row r="19" spans="2:22" x14ac:dyDescent="0.35">
      <c r="B19" s="14" t="s">
        <v>247</v>
      </c>
      <c r="C19" s="4"/>
      <c r="D19" s="4"/>
      <c r="E19" s="4"/>
      <c r="F19" s="4"/>
      <c r="G19" s="4"/>
      <c r="H19" s="4"/>
      <c r="I19" t="s">
        <v>247</v>
      </c>
      <c r="J19" s="48">
        <v>212</v>
      </c>
      <c r="K19" s="28">
        <v>1</v>
      </c>
      <c r="L19" s="4"/>
    </row>
    <row r="20" spans="2:22" x14ac:dyDescent="0.35">
      <c r="B20" t="s">
        <v>93</v>
      </c>
      <c r="C20" s="58">
        <v>0.45714984615740595</v>
      </c>
      <c r="D20" s="58">
        <v>0.41709555692655492</v>
      </c>
      <c r="E20" s="58">
        <v>0.34020945227600013</v>
      </c>
      <c r="F20" s="58">
        <v>0.30283992492425504</v>
      </c>
      <c r="G20" s="58"/>
      <c r="H20" s="58"/>
      <c r="I20" s="58" t="s">
        <v>246</v>
      </c>
      <c r="J20" s="48">
        <v>156</v>
      </c>
      <c r="K20" s="58">
        <f>+L7/F7</f>
        <v>0.97055170751692876</v>
      </c>
      <c r="L20" s="58"/>
    </row>
    <row r="21" spans="2:22" ht="15" thickBot="1" x14ac:dyDescent="0.4">
      <c r="B21" t="s">
        <v>211</v>
      </c>
      <c r="C21" s="58">
        <v>0.23196623561416246</v>
      </c>
      <c r="D21" s="58">
        <v>0.22465000720331807</v>
      </c>
      <c r="E21" s="58">
        <v>0.2208193959779306</v>
      </c>
      <c r="F21" s="58">
        <v>0.2201646387778057</v>
      </c>
      <c r="G21" s="58"/>
      <c r="H21" s="58"/>
      <c r="I21" s="70" t="s">
        <v>245</v>
      </c>
      <c r="J21" s="56">
        <v>93</v>
      </c>
      <c r="K21" s="70">
        <f>+R7/F7</f>
        <v>0.82843257638348444</v>
      </c>
      <c r="L21" s="58"/>
    </row>
    <row r="22" spans="2:22" ht="15" thickTop="1" x14ac:dyDescent="0.35">
      <c r="B22" t="s">
        <v>10</v>
      </c>
      <c r="C22" s="58">
        <v>0.31088391822843159</v>
      </c>
      <c r="D22" s="58">
        <v>0.35825443587012701</v>
      </c>
      <c r="E22" s="58">
        <v>0.43897115174606927</v>
      </c>
      <c r="F22" s="58">
        <v>0.47699543629793922</v>
      </c>
      <c r="G22" s="58"/>
      <c r="H22" s="58"/>
      <c r="I22" s="58"/>
      <c r="J22" s="58"/>
      <c r="K22" s="58"/>
      <c r="L22" s="58"/>
      <c r="R22" s="30"/>
      <c r="S22" s="30"/>
      <c r="T22" s="30"/>
      <c r="U22" s="30"/>
      <c r="V22" s="30"/>
    </row>
    <row r="23" spans="2:22" x14ac:dyDescent="0.35">
      <c r="B23" s="14" t="s">
        <v>246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R23" s="30"/>
      <c r="S23" s="30"/>
      <c r="T23" s="30"/>
      <c r="U23" s="30"/>
      <c r="V23" s="30"/>
    </row>
    <row r="24" spans="2:22" x14ac:dyDescent="0.35">
      <c r="B24" t="s">
        <v>93</v>
      </c>
      <c r="C24" s="58">
        <v>0.45421981470944089</v>
      </c>
      <c r="D24" s="58">
        <v>0.41517475907397966</v>
      </c>
      <c r="E24" s="58">
        <v>0.33692453643129172</v>
      </c>
      <c r="F24" s="58">
        <v>0.30039384328368307</v>
      </c>
      <c r="G24" s="58"/>
      <c r="H24" s="58"/>
      <c r="I24" s="58"/>
      <c r="J24" s="58"/>
      <c r="K24" s="58"/>
      <c r="L24" s="58"/>
      <c r="R24" s="30"/>
      <c r="S24" s="30"/>
      <c r="T24" s="30"/>
      <c r="U24" s="30"/>
      <c r="V24" s="30"/>
    </row>
    <row r="25" spans="2:22" x14ac:dyDescent="0.35">
      <c r="B25" t="s">
        <v>211</v>
      </c>
      <c r="C25" s="58">
        <v>0.23248105438776248</v>
      </c>
      <c r="D25" s="58">
        <v>0.22511357251266934</v>
      </c>
      <c r="E25" s="58">
        <v>0.22116245705470614</v>
      </c>
      <c r="F25" s="58">
        <v>0.22079657386653107</v>
      </c>
      <c r="G25" s="58"/>
      <c r="H25" s="58"/>
      <c r="I25" s="58"/>
      <c r="J25" s="58"/>
      <c r="K25" s="58"/>
      <c r="L25" s="58"/>
    </row>
    <row r="26" spans="2:22" x14ac:dyDescent="0.35">
      <c r="B26" t="s">
        <v>10</v>
      </c>
      <c r="C26" s="58">
        <v>0.3132991309027966</v>
      </c>
      <c r="D26" s="58">
        <v>0.359711668413351</v>
      </c>
      <c r="E26" s="58">
        <v>0.44191300651400212</v>
      </c>
      <c r="F26" s="58">
        <v>0.47880958284978586</v>
      </c>
      <c r="G26" s="58"/>
      <c r="H26" s="58"/>
      <c r="I26" s="58"/>
      <c r="J26" s="58"/>
      <c r="K26" s="58"/>
      <c r="L26" s="58"/>
      <c r="R26" s="30"/>
      <c r="S26" s="30"/>
      <c r="T26" s="30"/>
      <c r="U26" s="30"/>
      <c r="V26" s="30"/>
    </row>
    <row r="27" spans="2:22" x14ac:dyDescent="0.35">
      <c r="B27" s="14" t="s">
        <v>245</v>
      </c>
    </row>
    <row r="28" spans="2:22" x14ac:dyDescent="0.35">
      <c r="B28" t="s">
        <v>93</v>
      </c>
      <c r="C28" s="28">
        <v>0.4711448608360938</v>
      </c>
      <c r="D28" s="28">
        <v>0.43293416841828847</v>
      </c>
      <c r="E28" s="28">
        <v>0.34955936030966289</v>
      </c>
      <c r="F28" s="28">
        <v>0.31351916949490627</v>
      </c>
      <c r="G28" s="28"/>
      <c r="H28" s="28"/>
      <c r="I28" s="28"/>
      <c r="J28" s="28"/>
      <c r="K28" s="28"/>
      <c r="L28" s="28"/>
    </row>
    <row r="29" spans="2:22" x14ac:dyDescent="0.35">
      <c r="B29" t="s">
        <v>211</v>
      </c>
      <c r="C29" s="28">
        <v>0.24976687212837287</v>
      </c>
      <c r="D29" s="28">
        <v>0.24347895838928746</v>
      </c>
      <c r="E29" s="28">
        <v>0.23955194574798333</v>
      </c>
      <c r="F29" s="28">
        <v>0.24000992639179192</v>
      </c>
      <c r="G29" s="28"/>
      <c r="H29" s="28"/>
      <c r="I29" s="28"/>
      <c r="J29" s="28"/>
      <c r="K29" s="28"/>
      <c r="L29" s="28"/>
    </row>
    <row r="30" spans="2:22" ht="15" thickBot="1" x14ac:dyDescent="0.4">
      <c r="B30" s="41" t="s">
        <v>10</v>
      </c>
      <c r="C30" s="68">
        <v>0.2790882670355333</v>
      </c>
      <c r="D30" s="68">
        <v>0.32358687319242407</v>
      </c>
      <c r="E30" s="68">
        <v>0.41088869394235378</v>
      </c>
      <c r="F30" s="68">
        <v>0.44647090411330181</v>
      </c>
      <c r="G30" s="28"/>
      <c r="H30" s="28"/>
      <c r="I30" s="28"/>
      <c r="J30" s="28"/>
      <c r="K30" s="28"/>
      <c r="L30" s="28"/>
    </row>
    <row r="31" spans="2:22" ht="15" thickTop="1" x14ac:dyDescent="0.35"/>
    <row r="32" spans="2:22" x14ac:dyDescent="0.35">
      <c r="C32" s="58"/>
      <c r="D32" s="58"/>
      <c r="E32" s="58"/>
      <c r="F32" s="58"/>
      <c r="G32" s="58"/>
      <c r="H32" s="58"/>
      <c r="I32" s="58"/>
      <c r="J32" s="58"/>
      <c r="K32" s="58"/>
      <c r="L32" s="58"/>
    </row>
    <row r="33" spans="3:12" x14ac:dyDescent="0.35">
      <c r="C33" s="58"/>
      <c r="D33" s="58"/>
      <c r="E33" s="58"/>
      <c r="F33" s="58"/>
      <c r="G33" s="58"/>
      <c r="H33" s="58"/>
      <c r="I33" s="58"/>
      <c r="J33" s="58"/>
      <c r="K33" s="58"/>
      <c r="L33" s="58"/>
    </row>
    <row r="34" spans="3:12" x14ac:dyDescent="0.35">
      <c r="C34" s="58"/>
      <c r="D34" s="58"/>
      <c r="E34" s="58"/>
      <c r="F34" s="58"/>
      <c r="G34" s="58"/>
      <c r="H34" s="58"/>
      <c r="I34" s="58"/>
      <c r="J34" s="58"/>
      <c r="K34" s="58"/>
      <c r="L34" s="58"/>
    </row>
  </sheetData>
  <mergeCells count="8">
    <mergeCell ref="N1:R1"/>
    <mergeCell ref="T1:X1"/>
    <mergeCell ref="N2:R2"/>
    <mergeCell ref="T2:X2"/>
    <mergeCell ref="B1:F1"/>
    <mergeCell ref="B2:F2"/>
    <mergeCell ref="H1:L1"/>
    <mergeCell ref="H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9C6-8E03-4472-BA01-B1AB9175E2E7}">
  <sheetPr>
    <tabColor theme="5"/>
  </sheetPr>
  <dimension ref="B2:C65"/>
  <sheetViews>
    <sheetView showGridLines="0" workbookViewId="0">
      <selection activeCell="B10" sqref="B10"/>
    </sheetView>
  </sheetViews>
  <sheetFormatPr defaultRowHeight="14.5" x14ac:dyDescent="0.35"/>
  <cols>
    <col min="2" max="2" width="52" bestFit="1" customWidth="1"/>
    <col min="3" max="3" width="18.90625" bestFit="1" customWidth="1"/>
  </cols>
  <sheetData>
    <row r="2" spans="2:3" x14ac:dyDescent="0.35">
      <c r="B2" s="89" t="s">
        <v>210</v>
      </c>
      <c r="C2" s="89"/>
    </row>
    <row r="3" spans="2:3" x14ac:dyDescent="0.35">
      <c r="B3" t="s">
        <v>144</v>
      </c>
      <c r="C3" s="57" t="s">
        <v>208</v>
      </c>
    </row>
    <row r="4" spans="2:3" x14ac:dyDescent="0.35">
      <c r="B4" t="s">
        <v>146</v>
      </c>
      <c r="C4" t="s">
        <v>207</v>
      </c>
    </row>
    <row r="5" spans="2:3" x14ac:dyDescent="0.35">
      <c r="B5" t="s">
        <v>147</v>
      </c>
      <c r="C5" t="s">
        <v>207</v>
      </c>
    </row>
    <row r="6" spans="2:3" x14ac:dyDescent="0.35">
      <c r="B6" t="s">
        <v>148</v>
      </c>
      <c r="C6" t="s">
        <v>207</v>
      </c>
    </row>
    <row r="7" spans="2:3" x14ac:dyDescent="0.35">
      <c r="B7" t="s">
        <v>149</v>
      </c>
      <c r="C7" t="s">
        <v>207</v>
      </c>
    </row>
    <row r="8" spans="2:3" x14ac:dyDescent="0.35">
      <c r="B8" t="s">
        <v>150</v>
      </c>
      <c r="C8" t="s">
        <v>207</v>
      </c>
    </row>
    <row r="9" spans="2:3" x14ac:dyDescent="0.35">
      <c r="B9" t="s">
        <v>151</v>
      </c>
      <c r="C9" t="s">
        <v>207</v>
      </c>
    </row>
    <row r="10" spans="2:3" x14ac:dyDescent="0.35">
      <c r="B10" t="s">
        <v>152</v>
      </c>
      <c r="C10" t="s">
        <v>207</v>
      </c>
    </row>
    <row r="11" spans="2:3" x14ac:dyDescent="0.35">
      <c r="B11" t="s">
        <v>153</v>
      </c>
      <c r="C11" t="s">
        <v>207</v>
      </c>
    </row>
    <row r="12" spans="2:3" x14ac:dyDescent="0.35">
      <c r="B12" t="s">
        <v>154</v>
      </c>
      <c r="C12" t="s">
        <v>207</v>
      </c>
    </row>
    <row r="13" spans="2:3" x14ac:dyDescent="0.35">
      <c r="B13" t="s">
        <v>155</v>
      </c>
      <c r="C13" t="s">
        <v>207</v>
      </c>
    </row>
    <row r="14" spans="2:3" x14ac:dyDescent="0.35">
      <c r="B14" t="s">
        <v>156</v>
      </c>
      <c r="C14" t="s">
        <v>207</v>
      </c>
    </row>
    <row r="15" spans="2:3" x14ac:dyDescent="0.35">
      <c r="B15" t="s">
        <v>157</v>
      </c>
      <c r="C15" t="s">
        <v>207</v>
      </c>
    </row>
    <row r="16" spans="2:3" x14ac:dyDescent="0.35">
      <c r="B16" t="s">
        <v>158</v>
      </c>
      <c r="C16" t="s">
        <v>207</v>
      </c>
    </row>
    <row r="17" spans="2:3" x14ac:dyDescent="0.35">
      <c r="B17" t="s">
        <v>159</v>
      </c>
      <c r="C17" t="s">
        <v>207</v>
      </c>
    </row>
    <row r="18" spans="2:3" x14ac:dyDescent="0.35">
      <c r="B18" t="s">
        <v>160</v>
      </c>
      <c r="C18" t="s">
        <v>207</v>
      </c>
    </row>
    <row r="19" spans="2:3" x14ac:dyDescent="0.35">
      <c r="B19" t="s">
        <v>161</v>
      </c>
      <c r="C19" t="s">
        <v>207</v>
      </c>
    </row>
    <row r="20" spans="2:3" x14ac:dyDescent="0.35">
      <c r="B20" t="s">
        <v>145</v>
      </c>
      <c r="C20" t="s">
        <v>207</v>
      </c>
    </row>
    <row r="21" spans="2:3" x14ac:dyDescent="0.35">
      <c r="B21" t="s">
        <v>162</v>
      </c>
      <c r="C21" t="s">
        <v>207</v>
      </c>
    </row>
    <row r="22" spans="2:3" x14ac:dyDescent="0.35">
      <c r="B22" t="s">
        <v>163</v>
      </c>
      <c r="C22" t="s">
        <v>207</v>
      </c>
    </row>
    <row r="23" spans="2:3" x14ac:dyDescent="0.35">
      <c r="B23" t="s">
        <v>164</v>
      </c>
      <c r="C23" t="s">
        <v>207</v>
      </c>
    </row>
    <row r="24" spans="2:3" x14ac:dyDescent="0.35">
      <c r="B24" t="s">
        <v>165</v>
      </c>
      <c r="C24" t="s">
        <v>207</v>
      </c>
    </row>
    <row r="25" spans="2:3" x14ac:dyDescent="0.35">
      <c r="B25" t="s">
        <v>166</v>
      </c>
      <c r="C25" t="s">
        <v>207</v>
      </c>
    </row>
    <row r="26" spans="2:3" x14ac:dyDescent="0.35">
      <c r="B26" t="s">
        <v>167</v>
      </c>
      <c r="C26" t="s">
        <v>207</v>
      </c>
    </row>
    <row r="27" spans="2:3" x14ac:dyDescent="0.35">
      <c r="B27" t="s">
        <v>168</v>
      </c>
      <c r="C27" t="s">
        <v>207</v>
      </c>
    </row>
    <row r="28" spans="2:3" x14ac:dyDescent="0.35">
      <c r="B28" t="s">
        <v>169</v>
      </c>
      <c r="C28" t="s">
        <v>207</v>
      </c>
    </row>
    <row r="29" spans="2:3" x14ac:dyDescent="0.35">
      <c r="B29" t="s">
        <v>170</v>
      </c>
      <c r="C29" t="s">
        <v>207</v>
      </c>
    </row>
    <row r="30" spans="2:3" x14ac:dyDescent="0.35">
      <c r="B30" t="s">
        <v>171</v>
      </c>
      <c r="C30" t="s">
        <v>207</v>
      </c>
    </row>
    <row r="31" spans="2:3" x14ac:dyDescent="0.35">
      <c r="B31" t="s">
        <v>172</v>
      </c>
      <c r="C31" t="s">
        <v>207</v>
      </c>
    </row>
    <row r="32" spans="2:3" x14ac:dyDescent="0.35">
      <c r="B32" t="s">
        <v>173</v>
      </c>
      <c r="C32" t="s">
        <v>207</v>
      </c>
    </row>
    <row r="33" spans="2:3" x14ac:dyDescent="0.35">
      <c r="B33" t="s">
        <v>174</v>
      </c>
      <c r="C33" t="s">
        <v>207</v>
      </c>
    </row>
    <row r="34" spans="2:3" x14ac:dyDescent="0.35">
      <c r="B34" t="s">
        <v>175</v>
      </c>
      <c r="C34" t="s">
        <v>207</v>
      </c>
    </row>
    <row r="35" spans="2:3" x14ac:dyDescent="0.35">
      <c r="B35" t="s">
        <v>176</v>
      </c>
      <c r="C35" t="s">
        <v>207</v>
      </c>
    </row>
    <row r="36" spans="2:3" x14ac:dyDescent="0.35">
      <c r="B36" t="s">
        <v>177</v>
      </c>
      <c r="C36" t="s">
        <v>207</v>
      </c>
    </row>
    <row r="37" spans="2:3" x14ac:dyDescent="0.35">
      <c r="B37" t="s">
        <v>178</v>
      </c>
      <c r="C37" t="s">
        <v>207</v>
      </c>
    </row>
    <row r="38" spans="2:3" x14ac:dyDescent="0.35">
      <c r="B38" t="s">
        <v>179</v>
      </c>
      <c r="C38" t="s">
        <v>207</v>
      </c>
    </row>
    <row r="39" spans="2:3" x14ac:dyDescent="0.35">
      <c r="B39" t="s">
        <v>206</v>
      </c>
      <c r="C39" t="s">
        <v>207</v>
      </c>
    </row>
    <row r="40" spans="2:3" x14ac:dyDescent="0.35">
      <c r="B40" t="s">
        <v>180</v>
      </c>
      <c r="C40" t="s">
        <v>209</v>
      </c>
    </row>
    <row r="41" spans="2:3" x14ac:dyDescent="0.35">
      <c r="B41" t="s">
        <v>181</v>
      </c>
      <c r="C41" t="s">
        <v>209</v>
      </c>
    </row>
    <row r="42" spans="2:3" x14ac:dyDescent="0.35">
      <c r="B42" t="s">
        <v>182</v>
      </c>
      <c r="C42" t="s">
        <v>209</v>
      </c>
    </row>
    <row r="43" spans="2:3" x14ac:dyDescent="0.35">
      <c r="B43" t="s">
        <v>205</v>
      </c>
      <c r="C43" t="s">
        <v>209</v>
      </c>
    </row>
    <row r="44" spans="2:3" x14ac:dyDescent="0.35">
      <c r="B44" t="s">
        <v>183</v>
      </c>
      <c r="C44" t="s">
        <v>209</v>
      </c>
    </row>
    <row r="45" spans="2:3" x14ac:dyDescent="0.35">
      <c r="B45" t="s">
        <v>184</v>
      </c>
      <c r="C45" s="18" t="s">
        <v>209</v>
      </c>
    </row>
    <row r="46" spans="2:3" x14ac:dyDescent="0.35">
      <c r="B46" t="s">
        <v>185</v>
      </c>
      <c r="C46" s="18" t="s">
        <v>209</v>
      </c>
    </row>
    <row r="47" spans="2:3" x14ac:dyDescent="0.35">
      <c r="B47" t="s">
        <v>186</v>
      </c>
      <c r="C47" s="18" t="s">
        <v>209</v>
      </c>
    </row>
    <row r="48" spans="2:3" x14ac:dyDescent="0.35">
      <c r="B48" t="s">
        <v>187</v>
      </c>
      <c r="C48" t="s">
        <v>209</v>
      </c>
    </row>
    <row r="49" spans="2:3" x14ac:dyDescent="0.35">
      <c r="B49" t="s">
        <v>188</v>
      </c>
      <c r="C49" t="s">
        <v>209</v>
      </c>
    </row>
    <row r="50" spans="2:3" x14ac:dyDescent="0.35">
      <c r="B50" t="s">
        <v>189</v>
      </c>
      <c r="C50" t="s">
        <v>209</v>
      </c>
    </row>
    <row r="51" spans="2:3" x14ac:dyDescent="0.35">
      <c r="B51" t="s">
        <v>190</v>
      </c>
      <c r="C51" t="s">
        <v>209</v>
      </c>
    </row>
    <row r="52" spans="2:3" x14ac:dyDescent="0.35">
      <c r="B52" t="s">
        <v>191</v>
      </c>
      <c r="C52" t="s">
        <v>209</v>
      </c>
    </row>
    <row r="53" spans="2:3" x14ac:dyDescent="0.35">
      <c r="B53" t="s">
        <v>192</v>
      </c>
      <c r="C53" s="18" t="s">
        <v>209</v>
      </c>
    </row>
    <row r="54" spans="2:3" x14ac:dyDescent="0.35">
      <c r="B54" t="s">
        <v>193</v>
      </c>
      <c r="C54" s="18" t="s">
        <v>209</v>
      </c>
    </row>
    <row r="55" spans="2:3" x14ac:dyDescent="0.35">
      <c r="B55" t="s">
        <v>194</v>
      </c>
      <c r="C55" s="18" t="s">
        <v>209</v>
      </c>
    </row>
    <row r="56" spans="2:3" x14ac:dyDescent="0.35">
      <c r="B56" t="s">
        <v>195</v>
      </c>
      <c r="C56" t="s">
        <v>209</v>
      </c>
    </row>
    <row r="57" spans="2:3" x14ac:dyDescent="0.35">
      <c r="B57" t="s">
        <v>196</v>
      </c>
      <c r="C57" t="s">
        <v>209</v>
      </c>
    </row>
    <row r="58" spans="2:3" x14ac:dyDescent="0.35">
      <c r="B58" t="s">
        <v>197</v>
      </c>
      <c r="C58" t="s">
        <v>209</v>
      </c>
    </row>
    <row r="59" spans="2:3" x14ac:dyDescent="0.35">
      <c r="B59" t="s">
        <v>198</v>
      </c>
      <c r="C59" t="s">
        <v>209</v>
      </c>
    </row>
    <row r="60" spans="2:3" x14ac:dyDescent="0.35">
      <c r="B60" t="s">
        <v>199</v>
      </c>
      <c r="C60" t="s">
        <v>209</v>
      </c>
    </row>
    <row r="61" spans="2:3" x14ac:dyDescent="0.35">
      <c r="B61" t="s">
        <v>200</v>
      </c>
      <c r="C61" t="s">
        <v>209</v>
      </c>
    </row>
    <row r="62" spans="2:3" x14ac:dyDescent="0.35">
      <c r="B62" t="s">
        <v>204</v>
      </c>
      <c r="C62" t="s">
        <v>209</v>
      </c>
    </row>
    <row r="63" spans="2:3" x14ac:dyDescent="0.35">
      <c r="B63" t="s">
        <v>201</v>
      </c>
      <c r="C63" t="s">
        <v>209</v>
      </c>
    </row>
    <row r="64" spans="2:3" x14ac:dyDescent="0.35">
      <c r="B64" t="s">
        <v>202</v>
      </c>
      <c r="C64" t="s">
        <v>209</v>
      </c>
    </row>
    <row r="65" spans="2:3" x14ac:dyDescent="0.35">
      <c r="B65" t="s">
        <v>203</v>
      </c>
      <c r="C65" t="s">
        <v>209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4C7-1BD2-4385-825C-867473C3C3FE}">
  <sheetPr>
    <tabColor rgb="FFC00000"/>
  </sheetPr>
  <dimension ref="A1:J62"/>
  <sheetViews>
    <sheetView showGridLines="0" topLeftCell="A6" workbookViewId="0">
      <selection activeCell="E6" sqref="E6"/>
    </sheetView>
  </sheetViews>
  <sheetFormatPr defaultRowHeight="14.5" x14ac:dyDescent="0.35"/>
  <cols>
    <col min="1" max="1" width="31.90625" customWidth="1"/>
    <col min="2" max="5" width="11.6328125" customWidth="1"/>
  </cols>
  <sheetData>
    <row r="1" spans="1:10" ht="24" thickBot="1" x14ac:dyDescent="0.6">
      <c r="A1" s="90" t="s">
        <v>12</v>
      </c>
      <c r="B1" s="90"/>
      <c r="C1" s="90"/>
      <c r="D1" s="90"/>
      <c r="E1" s="90"/>
      <c r="G1" s="31"/>
    </row>
    <row r="2" spans="1:10" ht="15" thickBot="1" x14ac:dyDescent="0.4">
      <c r="A2" s="10" t="s">
        <v>8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10" x14ac:dyDescent="0.35">
      <c r="A3" t="s">
        <v>86</v>
      </c>
      <c r="B3" s="9">
        <v>0.55384109999999998</v>
      </c>
      <c r="C3" s="9">
        <v>0.58211440000000003</v>
      </c>
      <c r="D3" s="9">
        <v>0.59987069999999998</v>
      </c>
      <c r="E3" s="9">
        <v>0.43165809999999999</v>
      </c>
      <c r="J3" s="30"/>
    </row>
    <row r="4" spans="1:10" x14ac:dyDescent="0.35">
      <c r="A4" t="s">
        <v>9</v>
      </c>
      <c r="B4" s="9">
        <v>0.51524199999999998</v>
      </c>
      <c r="C4" s="9">
        <v>0.64602979999999999</v>
      </c>
      <c r="D4" s="9">
        <v>0.65346740000000003</v>
      </c>
      <c r="E4" s="9">
        <v>0.52963939999999998</v>
      </c>
      <c r="J4" s="30"/>
    </row>
    <row r="5" spans="1:10" ht="15" thickBot="1" x14ac:dyDescent="0.4">
      <c r="A5" t="s">
        <v>10</v>
      </c>
      <c r="B5" s="9">
        <v>0.35336450000000003</v>
      </c>
      <c r="C5" s="9">
        <v>0.74509349999999996</v>
      </c>
      <c r="D5" s="9">
        <v>0.725553</v>
      </c>
      <c r="E5" s="9">
        <v>0.64033879999999999</v>
      </c>
      <c r="J5" s="30"/>
    </row>
    <row r="6" spans="1:10" x14ac:dyDescent="0.35">
      <c r="A6" s="5" t="s">
        <v>11</v>
      </c>
      <c r="B6" s="53">
        <v>0.31061129999999998</v>
      </c>
      <c r="C6" s="53">
        <v>0.20215459999999999</v>
      </c>
      <c r="D6" s="53">
        <v>0.180814</v>
      </c>
      <c r="E6" s="53">
        <v>0.23334750000000001</v>
      </c>
      <c r="J6" s="30"/>
    </row>
    <row r="7" spans="1:10" ht="15" thickBot="1" x14ac:dyDescent="0.4">
      <c r="A7" s="41" t="s">
        <v>118</v>
      </c>
      <c r="B7" s="56">
        <v>156</v>
      </c>
      <c r="C7" s="46"/>
      <c r="D7" s="46"/>
      <c r="E7" s="46"/>
      <c r="J7" s="30"/>
    </row>
    <row r="8" spans="1:10" ht="15" thickTop="1" x14ac:dyDescent="0.35">
      <c r="A8" s="4" t="s">
        <v>18</v>
      </c>
      <c r="B8" s="9"/>
      <c r="C8" s="9"/>
      <c r="D8" s="9"/>
      <c r="E8" s="9"/>
    </row>
    <row r="10" spans="1:10" ht="46" customHeight="1" thickBot="1" x14ac:dyDescent="0.6">
      <c r="A10" s="91" t="s">
        <v>16</v>
      </c>
      <c r="B10" s="91"/>
      <c r="C10" s="91"/>
      <c r="D10" s="91"/>
    </row>
    <row r="11" spans="1:10" ht="15" thickBot="1" x14ac:dyDescent="0.4">
      <c r="A11" s="13"/>
      <c r="B11" s="12">
        <v>2001</v>
      </c>
      <c r="C11" s="12">
        <v>2017</v>
      </c>
      <c r="D11" s="12" t="s">
        <v>14</v>
      </c>
    </row>
    <row r="12" spans="1:10" x14ac:dyDescent="0.35">
      <c r="A12" s="14" t="s">
        <v>13</v>
      </c>
    </row>
    <row r="13" spans="1:10" x14ac:dyDescent="0.35">
      <c r="A13" s="15" t="s">
        <v>86</v>
      </c>
      <c r="B13" s="18">
        <v>0.45421980000000001</v>
      </c>
      <c r="C13" s="18">
        <v>0.30039379999999999</v>
      </c>
      <c r="D13" s="18">
        <f>+C13-B13</f>
        <v>-0.15382600000000002</v>
      </c>
    </row>
    <row r="14" spans="1:10" x14ac:dyDescent="0.35">
      <c r="A14" s="15" t="s">
        <v>9</v>
      </c>
      <c r="B14" s="18">
        <v>0.23248099999999999</v>
      </c>
      <c r="C14" s="18">
        <v>0.22079660000000001</v>
      </c>
      <c r="D14" s="18">
        <f t="shared" ref="D14:D15" si="0">+C14-B14</f>
        <v>-1.1684399999999984E-2</v>
      </c>
    </row>
    <row r="15" spans="1:10" x14ac:dyDescent="0.35">
      <c r="A15" s="15" t="s">
        <v>10</v>
      </c>
      <c r="B15" s="18">
        <v>0.3132991</v>
      </c>
      <c r="C15" s="18">
        <v>0.4788096</v>
      </c>
      <c r="D15" s="18">
        <f t="shared" si="0"/>
        <v>0.1655105</v>
      </c>
    </row>
    <row r="16" spans="1:10" ht="7.5" customHeight="1" x14ac:dyDescent="0.35"/>
    <row r="17" spans="1:4" x14ac:dyDescent="0.35">
      <c r="A17" s="14" t="s">
        <v>15</v>
      </c>
    </row>
    <row r="18" spans="1:4" x14ac:dyDescent="0.35">
      <c r="A18" s="16" t="s">
        <v>3</v>
      </c>
    </row>
    <row r="19" spans="1:4" x14ac:dyDescent="0.35">
      <c r="A19" s="17" t="s">
        <v>86</v>
      </c>
      <c r="B19">
        <v>0.54600000000000004</v>
      </c>
      <c r="C19">
        <v>0.57899999999999996</v>
      </c>
      <c r="D19" s="18">
        <f>+C19-B19</f>
        <v>3.2999999999999918E-2</v>
      </c>
    </row>
    <row r="20" spans="1:4" x14ac:dyDescent="0.35">
      <c r="A20" s="17" t="s">
        <v>9</v>
      </c>
      <c r="B20">
        <v>0.50600000000000001</v>
      </c>
      <c r="C20">
        <v>0.52400000000000002</v>
      </c>
      <c r="D20" s="18">
        <f t="shared" ref="D20:D33" si="1">+C20-B20</f>
        <v>1.8000000000000016E-2</v>
      </c>
    </row>
    <row r="21" spans="1:4" x14ac:dyDescent="0.35">
      <c r="A21" s="17" t="s">
        <v>10</v>
      </c>
      <c r="B21">
        <v>0.33900000000000002</v>
      </c>
      <c r="C21">
        <v>0.35199999999999998</v>
      </c>
      <c r="D21" s="18">
        <f t="shared" si="1"/>
        <v>1.2999999999999956E-2</v>
      </c>
    </row>
    <row r="22" spans="1:4" x14ac:dyDescent="0.35">
      <c r="A22" s="16" t="s">
        <v>4</v>
      </c>
      <c r="B22" s="18"/>
      <c r="C22" s="18"/>
      <c r="D22" s="18"/>
    </row>
    <row r="23" spans="1:4" x14ac:dyDescent="0.35">
      <c r="A23" s="17" t="s">
        <v>86</v>
      </c>
      <c r="B23">
        <v>0.57699999999999996</v>
      </c>
      <c r="C23">
        <v>0.60399999999999998</v>
      </c>
      <c r="D23" s="18">
        <f t="shared" si="1"/>
        <v>2.7000000000000024E-2</v>
      </c>
    </row>
    <row r="24" spans="1:4" x14ac:dyDescent="0.35">
      <c r="A24" s="17" t="s">
        <v>9</v>
      </c>
      <c r="B24">
        <v>0.63200000000000001</v>
      </c>
      <c r="C24">
        <v>0.65900000000000003</v>
      </c>
      <c r="D24" s="18">
        <f t="shared" si="1"/>
        <v>2.7000000000000024E-2</v>
      </c>
    </row>
    <row r="25" spans="1:4" x14ac:dyDescent="0.35">
      <c r="A25" s="17" t="s">
        <v>10</v>
      </c>
      <c r="B25">
        <v>0.73499999999999999</v>
      </c>
      <c r="C25">
        <v>0.753</v>
      </c>
      <c r="D25" s="18">
        <f t="shared" si="1"/>
        <v>1.8000000000000016E-2</v>
      </c>
    </row>
    <row r="26" spans="1:4" x14ac:dyDescent="0.35">
      <c r="A26" s="16" t="s">
        <v>5</v>
      </c>
      <c r="B26" s="18"/>
      <c r="C26" s="18"/>
      <c r="D26" s="18"/>
    </row>
    <row r="27" spans="1:4" x14ac:dyDescent="0.35">
      <c r="A27" s="17" t="s">
        <v>86</v>
      </c>
      <c r="B27">
        <v>0.60899999999999999</v>
      </c>
      <c r="C27">
        <v>0.57699999999999996</v>
      </c>
      <c r="D27" s="18">
        <f t="shared" si="1"/>
        <v>-3.2000000000000028E-2</v>
      </c>
    </row>
    <row r="28" spans="1:4" x14ac:dyDescent="0.35">
      <c r="A28" s="17" t="s">
        <v>9</v>
      </c>
      <c r="B28">
        <v>0.66800000000000004</v>
      </c>
      <c r="C28">
        <v>0.63200000000000001</v>
      </c>
      <c r="D28" s="18">
        <f t="shared" si="1"/>
        <v>-3.6000000000000032E-2</v>
      </c>
    </row>
    <row r="29" spans="1:4" x14ac:dyDescent="0.35">
      <c r="A29" s="17" t="s">
        <v>10</v>
      </c>
      <c r="B29">
        <v>0.74199999999999999</v>
      </c>
      <c r="C29">
        <v>0.70499999999999996</v>
      </c>
      <c r="D29" s="18">
        <f t="shared" si="1"/>
        <v>-3.7000000000000033E-2</v>
      </c>
    </row>
    <row r="30" spans="1:4" x14ac:dyDescent="0.35">
      <c r="A30" s="16" t="s">
        <v>6</v>
      </c>
      <c r="B30" s="18"/>
      <c r="C30" s="18"/>
      <c r="D30" s="18"/>
    </row>
    <row r="31" spans="1:4" x14ac:dyDescent="0.35">
      <c r="A31" s="17" t="s">
        <v>86</v>
      </c>
      <c r="B31">
        <v>0.42599999999999999</v>
      </c>
      <c r="C31">
        <v>0.46600000000000003</v>
      </c>
      <c r="D31" s="18">
        <f t="shared" si="1"/>
        <v>4.0000000000000036E-2</v>
      </c>
    </row>
    <row r="32" spans="1:4" x14ac:dyDescent="0.35">
      <c r="A32" s="17" t="s">
        <v>9</v>
      </c>
      <c r="B32">
        <v>0.52600000000000002</v>
      </c>
      <c r="C32">
        <v>0.53400000000000003</v>
      </c>
      <c r="D32" s="18">
        <f t="shared" si="1"/>
        <v>8.0000000000000071E-3</v>
      </c>
    </row>
    <row r="33" spans="1:4" ht="15.5" customHeight="1" thickBot="1" x14ac:dyDescent="0.4">
      <c r="A33" s="17" t="s">
        <v>10</v>
      </c>
      <c r="B33" s="18">
        <v>0.63400000000000001</v>
      </c>
      <c r="C33" s="18">
        <v>0.64700000000000002</v>
      </c>
      <c r="D33" s="18">
        <f t="shared" si="1"/>
        <v>1.3000000000000012E-2</v>
      </c>
    </row>
    <row r="34" spans="1:4" ht="15.5" customHeight="1" thickBot="1" x14ac:dyDescent="0.4">
      <c r="A34" s="51" t="s">
        <v>118</v>
      </c>
      <c r="B34" s="52">
        <v>156</v>
      </c>
      <c r="C34" s="52">
        <v>156</v>
      </c>
      <c r="D34" s="52">
        <v>156</v>
      </c>
    </row>
    <row r="35" spans="1:4" ht="15" thickTop="1" x14ac:dyDescent="0.35">
      <c r="A35" s="4" t="s">
        <v>17</v>
      </c>
    </row>
    <row r="37" spans="1:4" ht="24" thickBot="1" x14ac:dyDescent="0.6">
      <c r="A37" s="91" t="s">
        <v>16</v>
      </c>
      <c r="B37" s="91"/>
      <c r="C37" s="91"/>
      <c r="D37" s="91"/>
    </row>
    <row r="38" spans="1:4" ht="15" thickBot="1" x14ac:dyDescent="0.4">
      <c r="A38" s="13"/>
      <c r="B38" s="12">
        <v>2001</v>
      </c>
      <c r="C38" s="12">
        <v>2017</v>
      </c>
      <c r="D38" s="12" t="s">
        <v>14</v>
      </c>
    </row>
    <row r="39" spans="1:4" x14ac:dyDescent="0.35">
      <c r="A39" s="14" t="s">
        <v>13</v>
      </c>
    </row>
    <row r="40" spans="1:4" x14ac:dyDescent="0.35">
      <c r="A40" s="15" t="s">
        <v>86</v>
      </c>
      <c r="B40" s="18">
        <v>0.48978830000000001</v>
      </c>
      <c r="C40" s="18">
        <v>0.32667469999999998</v>
      </c>
      <c r="D40" s="18">
        <f>+C40-B40</f>
        <v>-0.16311360000000003</v>
      </c>
    </row>
    <row r="41" spans="1:4" x14ac:dyDescent="0.35">
      <c r="A41" s="15" t="s">
        <v>9</v>
      </c>
      <c r="B41" s="18">
        <v>0.2715207</v>
      </c>
      <c r="C41" s="18">
        <v>0.26624320000000001</v>
      </c>
      <c r="D41" s="18">
        <f t="shared" ref="D41:D42" si="2">+C41-B41</f>
        <v>-5.2774999999999905E-3</v>
      </c>
    </row>
    <row r="42" spans="1:4" x14ac:dyDescent="0.35">
      <c r="A42" s="15" t="s">
        <v>10</v>
      </c>
      <c r="B42" s="18">
        <v>0.23869099999999999</v>
      </c>
      <c r="C42" s="18">
        <v>0.4070821</v>
      </c>
      <c r="D42" s="18">
        <f t="shared" si="2"/>
        <v>0.16839110000000002</v>
      </c>
    </row>
    <row r="44" spans="1:4" x14ac:dyDescent="0.35">
      <c r="A44" s="14" t="s">
        <v>15</v>
      </c>
    </row>
    <row r="45" spans="1:4" x14ac:dyDescent="0.35">
      <c r="A45" s="16" t="s">
        <v>3</v>
      </c>
    </row>
    <row r="46" spans="1:4" x14ac:dyDescent="0.35">
      <c r="A46" s="17" t="s">
        <v>86</v>
      </c>
      <c r="B46">
        <v>0.51300000000000001</v>
      </c>
      <c r="C46">
        <v>0.54900000000000004</v>
      </c>
      <c r="D46" s="18">
        <f>+C46-B46</f>
        <v>3.6000000000000032E-2</v>
      </c>
    </row>
    <row r="47" spans="1:4" x14ac:dyDescent="0.35">
      <c r="A47" s="17" t="s">
        <v>9</v>
      </c>
      <c r="B47">
        <v>0.48499999999999999</v>
      </c>
      <c r="C47">
        <v>0.50700000000000001</v>
      </c>
      <c r="D47" s="18">
        <f t="shared" ref="D47:D48" si="3">+C47-B47</f>
        <v>2.200000000000002E-2</v>
      </c>
    </row>
    <row r="48" spans="1:4" x14ac:dyDescent="0.35">
      <c r="A48" s="17" t="s">
        <v>10</v>
      </c>
      <c r="B48">
        <v>0.313</v>
      </c>
      <c r="C48">
        <v>0.35199999999999998</v>
      </c>
      <c r="D48" s="18">
        <f t="shared" si="3"/>
        <v>3.8999999999999979E-2</v>
      </c>
    </row>
    <row r="49" spans="1:4" x14ac:dyDescent="0.35">
      <c r="A49" s="16" t="s">
        <v>4</v>
      </c>
      <c r="B49" s="18"/>
      <c r="C49" s="18"/>
      <c r="D49" s="18"/>
    </row>
    <row r="50" spans="1:4" x14ac:dyDescent="0.35">
      <c r="A50" s="17" t="s">
        <v>86</v>
      </c>
      <c r="B50">
        <v>0.59299999999999997</v>
      </c>
      <c r="C50">
        <v>0.61699999999999999</v>
      </c>
      <c r="D50" s="18">
        <f t="shared" ref="D50:D52" si="4">+C50-B50</f>
        <v>2.4000000000000021E-2</v>
      </c>
    </row>
    <row r="51" spans="1:4" x14ac:dyDescent="0.35">
      <c r="A51" s="17" t="s">
        <v>9</v>
      </c>
      <c r="B51">
        <v>0.63500000000000001</v>
      </c>
      <c r="C51">
        <v>0.66300000000000003</v>
      </c>
      <c r="D51" s="18">
        <f t="shared" si="4"/>
        <v>2.8000000000000025E-2</v>
      </c>
    </row>
    <row r="52" spans="1:4" x14ac:dyDescent="0.35">
      <c r="A52" s="17" t="s">
        <v>10</v>
      </c>
      <c r="B52">
        <v>0.69799999999999995</v>
      </c>
      <c r="C52">
        <v>0.72599999999999998</v>
      </c>
      <c r="D52" s="18">
        <f t="shared" si="4"/>
        <v>2.8000000000000025E-2</v>
      </c>
    </row>
    <row r="53" spans="1:4" x14ac:dyDescent="0.35">
      <c r="A53" s="16" t="s">
        <v>5</v>
      </c>
      <c r="B53" s="18"/>
      <c r="C53" s="18"/>
      <c r="D53" s="18"/>
    </row>
    <row r="54" spans="1:4" x14ac:dyDescent="0.35">
      <c r="A54" s="17" t="s">
        <v>86</v>
      </c>
      <c r="B54">
        <v>0.63500000000000001</v>
      </c>
      <c r="C54">
        <v>0.59899999999999998</v>
      </c>
      <c r="D54" s="18">
        <f t="shared" ref="D54:D56" si="5">+C54-B54</f>
        <v>-3.6000000000000032E-2</v>
      </c>
    </row>
    <row r="55" spans="1:4" x14ac:dyDescent="0.35">
      <c r="A55" s="17" t="s">
        <v>9</v>
      </c>
      <c r="B55">
        <v>0.67400000000000004</v>
      </c>
      <c r="C55">
        <v>0.63400000000000001</v>
      </c>
      <c r="D55" s="18">
        <f t="shared" si="5"/>
        <v>-4.0000000000000036E-2</v>
      </c>
    </row>
    <row r="56" spans="1:4" x14ac:dyDescent="0.35">
      <c r="A56" s="17" t="s">
        <v>10</v>
      </c>
      <c r="B56">
        <v>0.73</v>
      </c>
      <c r="C56">
        <v>0.69099999999999995</v>
      </c>
      <c r="D56" s="18">
        <f t="shared" si="5"/>
        <v>-3.9000000000000035E-2</v>
      </c>
    </row>
    <row r="57" spans="1:4" x14ac:dyDescent="0.35">
      <c r="A57" s="16" t="s">
        <v>6</v>
      </c>
      <c r="B57" s="18"/>
      <c r="C57" s="18"/>
      <c r="D57" s="18"/>
    </row>
    <row r="58" spans="1:4" x14ac:dyDescent="0.35">
      <c r="A58" s="17" t="s">
        <v>86</v>
      </c>
      <c r="B58" s="18">
        <v>0.45</v>
      </c>
      <c r="C58">
        <v>0.48499999999999999</v>
      </c>
      <c r="D58" s="18">
        <f t="shared" ref="D58:D60" si="6">+C58-B58</f>
        <v>3.4999999999999976E-2</v>
      </c>
    </row>
    <row r="59" spans="1:4" x14ac:dyDescent="0.35">
      <c r="A59" s="17" t="s">
        <v>9</v>
      </c>
      <c r="B59">
        <v>0.53900000000000003</v>
      </c>
      <c r="C59">
        <v>0.54700000000000004</v>
      </c>
      <c r="D59" s="18">
        <f t="shared" si="6"/>
        <v>8.0000000000000071E-3</v>
      </c>
    </row>
    <row r="60" spans="1:4" ht="15" thickBot="1" x14ac:dyDescent="0.4">
      <c r="A60" s="17" t="s">
        <v>10</v>
      </c>
      <c r="B60" s="18">
        <v>0.61299999999999999</v>
      </c>
      <c r="C60" s="18">
        <v>0.624</v>
      </c>
      <c r="D60" s="18">
        <f t="shared" si="6"/>
        <v>1.100000000000001E-2</v>
      </c>
    </row>
    <row r="61" spans="1:4" ht="15" thickBot="1" x14ac:dyDescent="0.4">
      <c r="A61" s="51" t="s">
        <v>118</v>
      </c>
      <c r="B61" s="52">
        <v>62</v>
      </c>
      <c r="C61" s="52">
        <v>62</v>
      </c>
      <c r="D61" s="52">
        <v>62</v>
      </c>
    </row>
    <row r="62" spans="1:4" ht="15" thickTop="1" x14ac:dyDescent="0.35">
      <c r="A62" s="4" t="s">
        <v>17</v>
      </c>
    </row>
  </sheetData>
  <mergeCells count="3">
    <mergeCell ref="A1:E1"/>
    <mergeCell ref="A10:D10"/>
    <mergeCell ref="A37:D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38CE-FD1A-4190-90A2-45E1D7B1D1C6}">
  <sheetPr>
    <tabColor theme="4"/>
  </sheetPr>
  <dimension ref="A1:E45"/>
  <sheetViews>
    <sheetView showGridLines="0" topLeftCell="A17" zoomScale="91" zoomScaleNormal="85" workbookViewId="0">
      <selection activeCell="M18" sqref="M18"/>
    </sheetView>
  </sheetViews>
  <sheetFormatPr defaultRowHeight="14.5" x14ac:dyDescent="0.35"/>
  <cols>
    <col min="1" max="1" width="25.453125" bestFit="1" customWidth="1"/>
    <col min="2" max="5" width="10.81640625" customWidth="1"/>
  </cols>
  <sheetData>
    <row r="1" spans="1:5" x14ac:dyDescent="0.35">
      <c r="A1" s="61" t="s">
        <v>140</v>
      </c>
      <c r="B1" s="61" t="s">
        <v>143</v>
      </c>
    </row>
    <row r="3" spans="1:5" ht="18.5" x14ac:dyDescent="0.45">
      <c r="A3" s="92" t="s">
        <v>127</v>
      </c>
      <c r="B3" s="92"/>
      <c r="C3" s="92"/>
      <c r="D3" s="92"/>
      <c r="E3" s="92"/>
    </row>
    <row r="4" spans="1:5" ht="15" thickBot="1" x14ac:dyDescent="0.4">
      <c r="A4" s="1"/>
      <c r="B4" s="1"/>
      <c r="C4" s="1"/>
      <c r="D4" s="1"/>
      <c r="E4" s="1"/>
    </row>
    <row r="5" spans="1:5" x14ac:dyDescent="0.35">
      <c r="A5" s="2" t="str">
        <f>""</f>
        <v/>
      </c>
      <c r="B5" s="2" t="str">
        <f>"(1)"</f>
        <v>(1)</v>
      </c>
      <c r="C5" s="2" t="str">
        <f>"(2)"</f>
        <v>(2)</v>
      </c>
      <c r="D5" s="2" t="str">
        <f>"(3)"</f>
        <v>(3)</v>
      </c>
      <c r="E5" s="2" t="str">
        <f>"(4)"</f>
        <v>(4)</v>
      </c>
    </row>
    <row r="6" spans="1:5" ht="15" thickBot="1" x14ac:dyDescent="0.4">
      <c r="A6" s="3" t="str">
        <f>""</f>
        <v/>
      </c>
      <c r="B6" s="3" t="s">
        <v>3</v>
      </c>
      <c r="C6" s="3" t="s">
        <v>4</v>
      </c>
      <c r="D6" s="3" t="s">
        <v>5</v>
      </c>
      <c r="E6" s="3" t="s">
        <v>6</v>
      </c>
    </row>
    <row r="8" spans="1:5" x14ac:dyDescent="0.35">
      <c r="A8" t="s">
        <v>86</v>
      </c>
      <c r="B8" s="43" t="s">
        <v>123</v>
      </c>
      <c r="C8" s="43" t="s">
        <v>124</v>
      </c>
      <c r="D8" s="43" t="s">
        <v>125</v>
      </c>
      <c r="E8" s="43" t="s">
        <v>126</v>
      </c>
    </row>
    <row r="9" spans="1:5" x14ac:dyDescent="0.35">
      <c r="A9" t="str">
        <f>""</f>
        <v/>
      </c>
      <c r="B9" s="44">
        <v>-4.0000000000000001E-3</v>
      </c>
      <c r="C9" s="44">
        <v>-3.0000000000000001E-3</v>
      </c>
      <c r="D9" s="44">
        <v>-3.0000000000000001E-3</v>
      </c>
      <c r="E9" s="44">
        <v>-3.0000000000000001E-3</v>
      </c>
    </row>
    <row r="10" spans="1:5" x14ac:dyDescent="0.35">
      <c r="B10" s="44"/>
      <c r="C10" s="44"/>
      <c r="D10" s="44"/>
      <c r="E10" s="44"/>
    </row>
    <row r="11" spans="1:5" x14ac:dyDescent="0.35">
      <c r="A11" t="s">
        <v>87</v>
      </c>
      <c r="B11" s="43" t="s">
        <v>136</v>
      </c>
      <c r="C11" s="43" t="s">
        <v>137</v>
      </c>
      <c r="D11" s="43" t="s">
        <v>138</v>
      </c>
      <c r="E11" s="43" t="s">
        <v>139</v>
      </c>
    </row>
    <row r="12" spans="1:5" x14ac:dyDescent="0.35">
      <c r="A12" t="str">
        <f>""</f>
        <v/>
      </c>
      <c r="B12" s="44">
        <v>-8.9999999999999993E-3</v>
      </c>
      <c r="C12" s="44">
        <v>-5.0000000000000001E-3</v>
      </c>
      <c r="D12" s="44">
        <v>-6.0000000000000001E-3</v>
      </c>
      <c r="E12" s="44">
        <v>-6.0000000000000001E-3</v>
      </c>
    </row>
    <row r="13" spans="1:5" x14ac:dyDescent="0.35">
      <c r="B13" s="43"/>
      <c r="C13" s="43"/>
      <c r="D13" s="43"/>
      <c r="E13" s="43"/>
    </row>
    <row r="14" spans="1:5" x14ac:dyDescent="0.35">
      <c r="A14" t="str">
        <f>"College+"</f>
        <v>College+</v>
      </c>
      <c r="B14" s="43" t="s">
        <v>132</v>
      </c>
      <c r="C14" s="43" t="s">
        <v>133</v>
      </c>
      <c r="D14" s="43" t="s">
        <v>134</v>
      </c>
      <c r="E14" s="43" t="s">
        <v>135</v>
      </c>
    </row>
    <row r="15" spans="1:5" x14ac:dyDescent="0.35">
      <c r="A15" t="str">
        <f>""</f>
        <v/>
      </c>
      <c r="B15" s="44">
        <v>-7.0000000000000001E-3</v>
      </c>
      <c r="C15" s="44">
        <v>-4.0000000000000001E-3</v>
      </c>
      <c r="D15" s="44">
        <v>-6.0000000000000001E-3</v>
      </c>
      <c r="E15" s="44">
        <v>-5.0000000000000001E-3</v>
      </c>
    </row>
    <row r="16" spans="1:5" ht="15" thickBot="1" x14ac:dyDescent="0.4"/>
    <row r="17" spans="1:5" x14ac:dyDescent="0.35">
      <c r="A17" s="5" t="s">
        <v>0</v>
      </c>
      <c r="B17" s="5" t="s">
        <v>2</v>
      </c>
      <c r="C17" s="5" t="s">
        <v>2</v>
      </c>
      <c r="D17" s="5" t="s">
        <v>2</v>
      </c>
      <c r="E17" s="5" t="s">
        <v>2</v>
      </c>
    </row>
    <row r="18" spans="1:5" x14ac:dyDescent="0.35">
      <c r="A18" t="s">
        <v>1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118</v>
      </c>
      <c r="B19">
        <v>156</v>
      </c>
      <c r="C19">
        <v>156</v>
      </c>
      <c r="D19">
        <v>156</v>
      </c>
      <c r="E19">
        <v>156</v>
      </c>
    </row>
    <row r="20" spans="1:5" ht="15" thickBot="1" x14ac:dyDescent="0.4">
      <c r="A20" s="6" t="str">
        <f>"Observations"</f>
        <v>Observations</v>
      </c>
      <c r="B20" s="7">
        <v>16720</v>
      </c>
      <c r="C20" s="7">
        <v>16720</v>
      </c>
      <c r="D20" s="7">
        <v>16720</v>
      </c>
      <c r="E20" s="7">
        <v>16720</v>
      </c>
    </row>
    <row r="21" spans="1:5" ht="15" thickTop="1" x14ac:dyDescent="0.35">
      <c r="A21" s="93" t="s">
        <v>7</v>
      </c>
      <c r="B21" s="93"/>
      <c r="C21" s="93"/>
      <c r="D21" s="93"/>
      <c r="E21" s="93"/>
    </row>
    <row r="22" spans="1:5" x14ac:dyDescent="0.35">
      <c r="A22" s="50"/>
      <c r="B22" s="50"/>
      <c r="C22" s="50"/>
      <c r="D22" s="50"/>
      <c r="E22" s="50"/>
    </row>
    <row r="23" spans="1:5" x14ac:dyDescent="0.35">
      <c r="A23" s="61" t="s">
        <v>140</v>
      </c>
      <c r="B23" s="61" t="s">
        <v>143</v>
      </c>
      <c r="C23" s="50"/>
      <c r="D23" s="50"/>
      <c r="E23" s="50"/>
    </row>
    <row r="24" spans="1:5" x14ac:dyDescent="0.35">
      <c r="A24" s="50"/>
      <c r="B24" s="50"/>
      <c r="C24" s="50"/>
      <c r="D24" s="50"/>
      <c r="E24" s="50"/>
    </row>
    <row r="25" spans="1:5" ht="33.5" customHeight="1" x14ac:dyDescent="0.45">
      <c r="A25" s="92" t="s">
        <v>128</v>
      </c>
      <c r="B25" s="92"/>
      <c r="C25" s="92"/>
      <c r="D25" s="92"/>
      <c r="E25" s="92"/>
    </row>
    <row r="26" spans="1:5" ht="15" thickBot="1" x14ac:dyDescent="0.4">
      <c r="A26" s="1"/>
      <c r="B26" s="1"/>
      <c r="C26" s="1"/>
      <c r="D26" s="1"/>
      <c r="E26" s="1"/>
    </row>
    <row r="27" spans="1:5" x14ac:dyDescent="0.35">
      <c r="A27" s="2" t="str">
        <f>""</f>
        <v/>
      </c>
      <c r="B27" s="2" t="str">
        <f>"(1)"</f>
        <v>(1)</v>
      </c>
      <c r="C27" s="2" t="str">
        <f>"(2)"</f>
        <v>(2)</v>
      </c>
      <c r="D27" s="2" t="str">
        <f>"(3)"</f>
        <v>(3)</v>
      </c>
      <c r="E27" s="2" t="str">
        <f>"(4)"</f>
        <v>(4)</v>
      </c>
    </row>
    <row r="28" spans="1:5" ht="15" thickBot="1" x14ac:dyDescent="0.4">
      <c r="A28" s="3" t="str">
        <f>""</f>
        <v/>
      </c>
      <c r="B28" s="3" t="s">
        <v>3</v>
      </c>
      <c r="C28" s="3" t="s">
        <v>4</v>
      </c>
      <c r="D28" s="3" t="s">
        <v>5</v>
      </c>
      <c r="E28" s="3" t="s">
        <v>6</v>
      </c>
    </row>
    <row r="30" spans="1:5" x14ac:dyDescent="0.35">
      <c r="A30" t="s">
        <v>86</v>
      </c>
      <c r="B30" s="43" t="str">
        <f>"0.480***"</f>
        <v>0.480***</v>
      </c>
      <c r="C30" s="43" t="str">
        <f>"0.644***"</f>
        <v>0.644***</v>
      </c>
      <c r="D30" s="43" t="str">
        <f>"0.652***"</f>
        <v>0.652***</v>
      </c>
      <c r="E30" s="43" t="str">
        <f>"0.523***"</f>
        <v>0.523***</v>
      </c>
    </row>
    <row r="31" spans="1:5" x14ac:dyDescent="0.35">
      <c r="A31" t="str">
        <f>""</f>
        <v/>
      </c>
      <c r="B31" s="43" t="str">
        <f>"(0.004)"</f>
        <v>(0.004)</v>
      </c>
      <c r="C31" s="43" t="str">
        <f>"(0.003)"</f>
        <v>(0.003)</v>
      </c>
      <c r="D31" s="43" t="str">
        <f>"(0.004)"</f>
        <v>(0.004)</v>
      </c>
      <c r="E31" s="43" t="str">
        <f>"(0.003)"</f>
        <v>(0.003)</v>
      </c>
    </row>
    <row r="32" spans="1:5" x14ac:dyDescent="0.35">
      <c r="B32" s="44"/>
      <c r="C32" s="44"/>
      <c r="D32" s="44"/>
      <c r="E32" s="44"/>
    </row>
    <row r="33" spans="1:5" x14ac:dyDescent="0.35">
      <c r="A33" t="s">
        <v>87</v>
      </c>
      <c r="B33" s="43" t="str">
        <f>"-0.018**"</f>
        <v>-0.018**</v>
      </c>
      <c r="C33" s="43" t="str">
        <f>"0.015***"</f>
        <v>0.015***</v>
      </c>
      <c r="D33" s="43" t="str">
        <f>"0.009"</f>
        <v>0.009</v>
      </c>
      <c r="E33" s="43" t="str">
        <f>"0.025***"</f>
        <v>0.025***</v>
      </c>
    </row>
    <row r="34" spans="1:5" x14ac:dyDescent="0.35">
      <c r="A34" t="str">
        <f>""</f>
        <v/>
      </c>
      <c r="B34" s="43" t="str">
        <f>"(0.008)"</f>
        <v>(0.008)</v>
      </c>
      <c r="C34" s="43" t="str">
        <f>"(0.005)"</f>
        <v>(0.005)</v>
      </c>
      <c r="D34" s="43" t="str">
        <f>"(0.007)"</f>
        <v>(0.007)</v>
      </c>
      <c r="E34" s="43" t="str">
        <f>"(0.006)"</f>
        <v>(0.006)</v>
      </c>
    </row>
    <row r="35" spans="1:5" x14ac:dyDescent="0.35">
      <c r="B35" s="43"/>
      <c r="C35" s="43"/>
      <c r="D35" s="43"/>
      <c r="E35" s="43"/>
    </row>
    <row r="36" spans="1:5" x14ac:dyDescent="0.35">
      <c r="A36" t="str">
        <f>"College+"</f>
        <v>College+</v>
      </c>
      <c r="B36" s="43" t="str">
        <f>"-0.079***"</f>
        <v>-0.079***</v>
      </c>
      <c r="C36" s="43" t="str">
        <f>"0.043***"</f>
        <v>0.043***</v>
      </c>
      <c r="D36" s="43" t="str">
        <f>"0.033***"</f>
        <v>0.033***</v>
      </c>
      <c r="E36" s="43" t="str">
        <f>"0.058***"</f>
        <v>0.058***</v>
      </c>
    </row>
    <row r="37" spans="1:5" x14ac:dyDescent="0.35">
      <c r="A37" t="str">
        <f>""</f>
        <v/>
      </c>
      <c r="B37" s="43" t="str">
        <f>"(0.010)"</f>
        <v>(0.010)</v>
      </c>
      <c r="C37" s="43" t="str">
        <f>"(0.006)"</f>
        <v>(0.006)</v>
      </c>
      <c r="D37" s="43" t="str">
        <f>"(0.007)"</f>
        <v>(0.007)</v>
      </c>
      <c r="E37" s="43" t="str">
        <f>"(0.006)"</f>
        <v>(0.006)</v>
      </c>
    </row>
    <row r="38" spans="1:5" ht="15" thickBot="1" x14ac:dyDescent="0.4"/>
    <row r="39" spans="1:5" x14ac:dyDescent="0.35">
      <c r="A39" s="5" t="s">
        <v>0</v>
      </c>
      <c r="B39" s="5" t="s">
        <v>2</v>
      </c>
      <c r="C39" s="5" t="s">
        <v>2</v>
      </c>
      <c r="D39" s="5" t="s">
        <v>2</v>
      </c>
      <c r="E39" s="5" t="s">
        <v>2</v>
      </c>
    </row>
    <row r="40" spans="1:5" x14ac:dyDescent="0.35">
      <c r="A40" t="s">
        <v>1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118</v>
      </c>
      <c r="B41">
        <v>62</v>
      </c>
      <c r="C41">
        <v>62</v>
      </c>
      <c r="D41">
        <v>62</v>
      </c>
      <c r="E41">
        <v>62</v>
      </c>
    </row>
    <row r="42" spans="1:5" ht="15" thickBot="1" x14ac:dyDescent="0.4">
      <c r="A42" s="6" t="str">
        <f>"Observations"</f>
        <v>Observations</v>
      </c>
      <c r="B42" s="7">
        <v>11329</v>
      </c>
      <c r="C42" s="7">
        <v>11329</v>
      </c>
      <c r="D42" s="7">
        <v>11329</v>
      </c>
      <c r="E42" s="7">
        <v>11329</v>
      </c>
    </row>
    <row r="43" spans="1:5" ht="15" thickTop="1" x14ac:dyDescent="0.35">
      <c r="A43" s="93" t="s">
        <v>7</v>
      </c>
      <c r="B43" s="93"/>
      <c r="C43" s="93"/>
      <c r="D43" s="93"/>
      <c r="E43" s="93"/>
    </row>
    <row r="45" spans="1:5" ht="36" customHeight="1" x14ac:dyDescent="0.35"/>
  </sheetData>
  <mergeCells count="4">
    <mergeCell ref="A25:E25"/>
    <mergeCell ref="A43:E43"/>
    <mergeCell ref="A3:E3"/>
    <mergeCell ref="A21:E2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855-2047-4291-BF60-109D5E6A6769}">
  <sheetPr>
    <tabColor theme="5"/>
  </sheetPr>
  <dimension ref="B2:F32"/>
  <sheetViews>
    <sheetView showGridLines="0" workbookViewId="0">
      <selection activeCell="F57" sqref="F57"/>
    </sheetView>
  </sheetViews>
  <sheetFormatPr defaultRowHeight="14.5" x14ac:dyDescent="0.35"/>
  <cols>
    <col min="2" max="2" width="10.453125" customWidth="1"/>
    <col min="3" max="3" width="44.7265625" bestFit="1" customWidth="1"/>
    <col min="5" max="5" width="11.90625" customWidth="1"/>
    <col min="6" max="6" width="44.7265625" bestFit="1" customWidth="1"/>
  </cols>
  <sheetData>
    <row r="2" spans="2:6" x14ac:dyDescent="0.35">
      <c r="B2" s="61" t="s">
        <v>140</v>
      </c>
      <c r="C2" s="62" t="s">
        <v>143</v>
      </c>
    </row>
    <row r="3" spans="2:6" ht="15" thickBot="1" x14ac:dyDescent="0.4"/>
    <row r="4" spans="2:6" ht="15" thickBot="1" x14ac:dyDescent="0.4">
      <c r="C4" s="10" t="s">
        <v>88</v>
      </c>
      <c r="D4" s="40">
        <v>212</v>
      </c>
    </row>
    <row r="5" spans="2:6" x14ac:dyDescent="0.35">
      <c r="C5" t="s">
        <v>92</v>
      </c>
      <c r="D5">
        <v>22</v>
      </c>
    </row>
    <row r="6" spans="2:6" ht="15" thickBot="1" x14ac:dyDescent="0.4">
      <c r="C6" s="41" t="s">
        <v>89</v>
      </c>
      <c r="D6" s="41">
        <v>9</v>
      </c>
    </row>
    <row r="7" spans="2:6" ht="15" thickTop="1" x14ac:dyDescent="0.35"/>
    <row r="9" spans="2:6" x14ac:dyDescent="0.35">
      <c r="B9" s="4" t="s">
        <v>90</v>
      </c>
      <c r="E9" s="4" t="s">
        <v>91</v>
      </c>
    </row>
    <row r="10" spans="2:6" ht="29.5" thickBot="1" x14ac:dyDescent="0.4">
      <c r="B10" s="25" t="s">
        <v>116</v>
      </c>
      <c r="C10" s="3" t="s">
        <v>117</v>
      </c>
      <c r="D10" s="42"/>
      <c r="E10" s="25" t="s">
        <v>116</v>
      </c>
      <c r="F10" s="3" t="s">
        <v>117</v>
      </c>
    </row>
    <row r="11" spans="2:6" x14ac:dyDescent="0.35">
      <c r="B11">
        <v>2121</v>
      </c>
      <c r="C11" t="s">
        <v>97</v>
      </c>
      <c r="E11">
        <v>1114</v>
      </c>
      <c r="F11" t="s">
        <v>94</v>
      </c>
    </row>
    <row r="12" spans="2:6" x14ac:dyDescent="0.35">
      <c r="B12">
        <v>2129</v>
      </c>
      <c r="C12" t="s">
        <v>98</v>
      </c>
      <c r="E12">
        <v>1122</v>
      </c>
      <c r="F12" t="s">
        <v>95</v>
      </c>
    </row>
    <row r="13" spans="2:6" x14ac:dyDescent="0.35">
      <c r="B13">
        <v>2434</v>
      </c>
      <c r="C13" t="s">
        <v>99</v>
      </c>
      <c r="E13">
        <v>1137</v>
      </c>
      <c r="F13" t="s">
        <v>96</v>
      </c>
    </row>
    <row r="14" spans="2:6" x14ac:dyDescent="0.35">
      <c r="B14">
        <v>5213</v>
      </c>
      <c r="C14" t="s">
        <v>103</v>
      </c>
      <c r="E14">
        <v>2121</v>
      </c>
      <c r="F14" t="s">
        <v>97</v>
      </c>
    </row>
    <row r="15" spans="2:6" x14ac:dyDescent="0.35">
      <c r="B15">
        <v>5312</v>
      </c>
      <c r="C15" t="s">
        <v>106</v>
      </c>
      <c r="E15">
        <v>2129</v>
      </c>
      <c r="F15" t="s">
        <v>98</v>
      </c>
    </row>
    <row r="16" spans="2:6" x14ac:dyDescent="0.35">
      <c r="B16">
        <v>5421</v>
      </c>
      <c r="C16" t="s">
        <v>109</v>
      </c>
      <c r="E16">
        <v>2434</v>
      </c>
      <c r="F16" t="s">
        <v>99</v>
      </c>
    </row>
    <row r="17" spans="2:6" x14ac:dyDescent="0.35">
      <c r="B17">
        <v>5431</v>
      </c>
      <c r="C17" t="s">
        <v>110</v>
      </c>
      <c r="E17">
        <v>2441</v>
      </c>
      <c r="F17" t="s">
        <v>100</v>
      </c>
    </row>
    <row r="18" spans="2:6" x14ac:dyDescent="0.35">
      <c r="B18">
        <v>6221</v>
      </c>
      <c r="C18" t="s">
        <v>111</v>
      </c>
      <c r="E18">
        <v>3229</v>
      </c>
      <c r="F18" t="s">
        <v>101</v>
      </c>
    </row>
    <row r="19" spans="2:6" x14ac:dyDescent="0.35">
      <c r="B19">
        <v>8215</v>
      </c>
      <c r="C19" t="s">
        <v>114</v>
      </c>
      <c r="E19">
        <v>3551</v>
      </c>
      <c r="F19" t="s">
        <v>102</v>
      </c>
    </row>
    <row r="20" spans="2:6" x14ac:dyDescent="0.35">
      <c r="E20">
        <v>5213</v>
      </c>
      <c r="F20" t="s">
        <v>103</v>
      </c>
    </row>
    <row r="21" spans="2:6" x14ac:dyDescent="0.35">
      <c r="E21">
        <v>5231</v>
      </c>
      <c r="F21" t="s">
        <v>104</v>
      </c>
    </row>
    <row r="22" spans="2:6" x14ac:dyDescent="0.35">
      <c r="E22">
        <v>5241</v>
      </c>
      <c r="F22" t="s">
        <v>105</v>
      </c>
    </row>
    <row r="23" spans="2:6" x14ac:dyDescent="0.35">
      <c r="E23">
        <v>5312</v>
      </c>
      <c r="F23" t="s">
        <v>106</v>
      </c>
    </row>
    <row r="24" spans="2:6" x14ac:dyDescent="0.35">
      <c r="E24">
        <v>5321</v>
      </c>
      <c r="F24" t="s">
        <v>107</v>
      </c>
    </row>
    <row r="25" spans="2:6" x14ac:dyDescent="0.35">
      <c r="E25">
        <v>5412</v>
      </c>
      <c r="F25" t="s">
        <v>108</v>
      </c>
    </row>
    <row r="26" spans="2:6" x14ac:dyDescent="0.35">
      <c r="E26">
        <v>5421</v>
      </c>
      <c r="F26" t="s">
        <v>109</v>
      </c>
    </row>
    <row r="27" spans="2:6" x14ac:dyDescent="0.35">
      <c r="E27">
        <v>5431</v>
      </c>
      <c r="F27" t="s">
        <v>110</v>
      </c>
    </row>
    <row r="28" spans="2:6" x14ac:dyDescent="0.35">
      <c r="E28">
        <v>6221</v>
      </c>
      <c r="F28" t="s">
        <v>111</v>
      </c>
    </row>
    <row r="29" spans="2:6" x14ac:dyDescent="0.35">
      <c r="E29">
        <v>8135</v>
      </c>
      <c r="F29" t="s">
        <v>112</v>
      </c>
    </row>
    <row r="30" spans="2:6" x14ac:dyDescent="0.35">
      <c r="E30">
        <v>8214</v>
      </c>
      <c r="F30" t="s">
        <v>113</v>
      </c>
    </row>
    <row r="31" spans="2:6" x14ac:dyDescent="0.35">
      <c r="E31">
        <v>8215</v>
      </c>
      <c r="F31" t="s">
        <v>114</v>
      </c>
    </row>
    <row r="32" spans="2:6" x14ac:dyDescent="0.35">
      <c r="E32">
        <v>9133</v>
      </c>
      <c r="F32" t="s">
        <v>115</v>
      </c>
    </row>
  </sheetData>
  <sortState xmlns:xlrd2="http://schemas.microsoft.com/office/spreadsheetml/2017/richdata2" ref="B11:B19">
    <sortCondition ref="B11:B19"/>
  </sortState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4A17-C099-4E4B-9183-D165FAAEB730}">
  <sheetPr>
    <tabColor rgb="FF7030A0"/>
  </sheetPr>
  <dimension ref="A1:AC15"/>
  <sheetViews>
    <sheetView showGridLines="0" workbookViewId="0">
      <selection activeCell="B19" sqref="B19"/>
    </sheetView>
  </sheetViews>
  <sheetFormatPr defaultRowHeight="14.5" x14ac:dyDescent="0.35"/>
  <cols>
    <col min="1" max="1" width="20.54296875" bestFit="1" customWidth="1"/>
    <col min="6" max="6" width="9.7265625" bestFit="1" customWidth="1"/>
    <col min="7" max="12" width="12.7265625" customWidth="1"/>
    <col min="14" max="14" width="12.90625" bestFit="1" customWidth="1"/>
    <col min="15" max="18" width="14.54296875" customWidth="1"/>
    <col min="20" max="20" width="17.08984375" customWidth="1"/>
    <col min="21" max="28" width="11.90625" style="24" customWidth="1"/>
  </cols>
  <sheetData>
    <row r="1" spans="1:29" x14ac:dyDescent="0.35">
      <c r="A1" s="61" t="s">
        <v>140</v>
      </c>
      <c r="B1" s="62" t="s">
        <v>143</v>
      </c>
    </row>
    <row r="2" spans="1:29" x14ac:dyDescent="0.35">
      <c r="S2" s="24"/>
      <c r="T2" s="24"/>
      <c r="AA2"/>
      <c r="AB2"/>
    </row>
    <row r="3" spans="1:29" ht="23.5" x14ac:dyDescent="0.55000000000000004">
      <c r="A3" s="94" t="s">
        <v>60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32"/>
    </row>
    <row r="4" spans="1:29" ht="29.5" thickBot="1" x14ac:dyDescent="0.4">
      <c r="A4" s="34"/>
      <c r="B4" s="33" t="s">
        <v>40</v>
      </c>
      <c r="C4" s="33" t="s">
        <v>72</v>
      </c>
      <c r="D4" s="33" t="s">
        <v>41</v>
      </c>
      <c r="E4" s="1"/>
      <c r="F4" s="27"/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1"/>
      <c r="N4" s="27"/>
      <c r="O4" s="3" t="s">
        <v>42</v>
      </c>
      <c r="P4" s="3" t="s">
        <v>43</v>
      </c>
      <c r="Q4" s="3" t="s">
        <v>44</v>
      </c>
      <c r="R4" s="3" t="s">
        <v>45</v>
      </c>
      <c r="T4" s="23"/>
      <c r="U4" s="25" t="s">
        <v>52</v>
      </c>
      <c r="V4" s="25" t="s">
        <v>53</v>
      </c>
      <c r="W4" s="25" t="s">
        <v>54</v>
      </c>
      <c r="X4" s="25" t="s">
        <v>55</v>
      </c>
      <c r="Y4" s="25" t="s">
        <v>56</v>
      </c>
      <c r="Z4" s="25" t="s">
        <v>57</v>
      </c>
      <c r="AA4" s="25" t="s">
        <v>58</v>
      </c>
      <c r="AB4" s="25" t="s">
        <v>59</v>
      </c>
    </row>
    <row r="5" spans="1:29" x14ac:dyDescent="0.35">
      <c r="A5" s="26" t="s">
        <v>40</v>
      </c>
      <c r="B5" s="28">
        <v>1</v>
      </c>
      <c r="C5" s="28"/>
      <c r="D5" s="28"/>
      <c r="F5" s="26" t="s">
        <v>46</v>
      </c>
      <c r="G5" s="28">
        <v>1</v>
      </c>
      <c r="H5" s="28"/>
      <c r="I5" s="28"/>
      <c r="J5" s="28"/>
      <c r="K5" s="28"/>
      <c r="L5" s="28"/>
      <c r="N5" s="26" t="s">
        <v>42</v>
      </c>
      <c r="O5" s="28">
        <v>1</v>
      </c>
      <c r="P5" s="28"/>
      <c r="Q5" s="28"/>
      <c r="R5" s="28"/>
      <c r="T5" s="26" t="s">
        <v>52</v>
      </c>
      <c r="U5" s="29">
        <v>1</v>
      </c>
      <c r="V5" s="29"/>
      <c r="W5" s="29"/>
      <c r="X5" s="29"/>
      <c r="Y5" s="29"/>
      <c r="Z5" s="29"/>
      <c r="AA5" s="29"/>
      <c r="AB5" s="29"/>
    </row>
    <row r="6" spans="1:29" x14ac:dyDescent="0.35">
      <c r="A6" s="26" t="s">
        <v>72</v>
      </c>
      <c r="B6" s="28">
        <v>0.52429999999999999</v>
      </c>
      <c r="C6" s="28">
        <v>1</v>
      </c>
      <c r="D6" s="28"/>
      <c r="F6" s="26" t="s">
        <v>47</v>
      </c>
      <c r="G6" s="28">
        <v>0.2596</v>
      </c>
      <c r="H6" s="28">
        <v>1</v>
      </c>
      <c r="I6" s="28"/>
      <c r="J6" s="28"/>
      <c r="K6" s="28"/>
      <c r="L6" s="28"/>
      <c r="N6" s="26" t="s">
        <v>43</v>
      </c>
      <c r="O6" s="28">
        <v>4.5699999999999998E-2</v>
      </c>
      <c r="P6" s="28">
        <v>1</v>
      </c>
      <c r="Q6" s="28"/>
      <c r="R6" s="28"/>
      <c r="T6" s="26" t="s">
        <v>53</v>
      </c>
      <c r="U6" s="29">
        <v>0.66120000000000001</v>
      </c>
      <c r="V6" s="29">
        <v>1</v>
      </c>
      <c r="W6" s="29"/>
      <c r="X6" s="29"/>
      <c r="Y6" s="29"/>
      <c r="Z6" s="29"/>
      <c r="AA6" s="29"/>
      <c r="AB6" s="29"/>
    </row>
    <row r="7" spans="1:29" x14ac:dyDescent="0.35">
      <c r="A7" s="26" t="s">
        <v>41</v>
      </c>
      <c r="B7" s="28">
        <v>0.50409999999999999</v>
      </c>
      <c r="C7" s="28">
        <v>0.75739999999999996</v>
      </c>
      <c r="D7" s="28">
        <v>1</v>
      </c>
      <c r="F7" s="26" t="s">
        <v>48</v>
      </c>
      <c r="G7" s="28">
        <v>0.29580000000000001</v>
      </c>
      <c r="H7" s="28">
        <v>0.64780000000000004</v>
      </c>
      <c r="I7" s="28">
        <v>1</v>
      </c>
      <c r="J7" s="28"/>
      <c r="K7" s="28"/>
      <c r="L7" s="28"/>
      <c r="N7" s="26" t="s">
        <v>44</v>
      </c>
      <c r="O7" s="28">
        <v>0.30869999999999997</v>
      </c>
      <c r="P7" s="28">
        <v>0.22389999999999999</v>
      </c>
      <c r="Q7" s="28">
        <v>1</v>
      </c>
      <c r="R7" s="28"/>
      <c r="T7" s="26" t="s">
        <v>54</v>
      </c>
      <c r="U7" s="29">
        <v>0.23580000000000001</v>
      </c>
      <c r="V7" s="29">
        <v>0.2475</v>
      </c>
      <c r="W7" s="29">
        <v>1</v>
      </c>
      <c r="X7" s="29"/>
      <c r="Y7" s="29"/>
      <c r="Z7" s="29"/>
      <c r="AA7" s="29"/>
      <c r="AB7" s="29"/>
    </row>
    <row r="8" spans="1:29" x14ac:dyDescent="0.35">
      <c r="F8" s="26" t="s">
        <v>49</v>
      </c>
      <c r="G8" s="28">
        <v>0.28599999999999998</v>
      </c>
      <c r="H8" s="28">
        <v>0.2651</v>
      </c>
      <c r="I8" s="28">
        <v>0.27389999999999998</v>
      </c>
      <c r="J8" s="28">
        <v>1</v>
      </c>
      <c r="K8" s="28"/>
      <c r="L8" s="28"/>
      <c r="N8" s="26" t="s">
        <v>45</v>
      </c>
      <c r="O8" s="28">
        <v>0.155</v>
      </c>
      <c r="P8" s="28">
        <v>0.24640000000000001</v>
      </c>
      <c r="Q8" s="28">
        <v>0.34210000000000002</v>
      </c>
      <c r="R8" s="28">
        <v>1</v>
      </c>
      <c r="T8" s="26" t="s">
        <v>55</v>
      </c>
      <c r="U8" s="29">
        <v>0.32369999999999999</v>
      </c>
      <c r="V8" s="29">
        <v>0.31590000000000001</v>
      </c>
      <c r="W8" s="29">
        <v>0.75149999999999995</v>
      </c>
      <c r="X8" s="29">
        <v>1</v>
      </c>
      <c r="Y8" s="29"/>
      <c r="Z8" s="29"/>
      <c r="AA8" s="29"/>
      <c r="AB8" s="29"/>
    </row>
    <row r="9" spans="1:29" x14ac:dyDescent="0.35">
      <c r="F9" s="26" t="s">
        <v>50</v>
      </c>
      <c r="G9" s="28">
        <v>0.37580000000000002</v>
      </c>
      <c r="H9" s="28">
        <v>0.31369999999999998</v>
      </c>
      <c r="I9" s="28">
        <v>0.33760000000000001</v>
      </c>
      <c r="J9" s="28">
        <v>0.59350000000000003</v>
      </c>
      <c r="K9" s="28">
        <v>1</v>
      </c>
      <c r="L9" s="28"/>
      <c r="T9" s="26" t="s">
        <v>56</v>
      </c>
      <c r="U9" s="29">
        <v>0.37980000000000003</v>
      </c>
      <c r="V9" s="29">
        <v>0.34660000000000002</v>
      </c>
      <c r="W9" s="29">
        <v>0.52549999999999997</v>
      </c>
      <c r="X9" s="29">
        <v>0.67530000000000001</v>
      </c>
      <c r="Y9" s="29">
        <v>1</v>
      </c>
      <c r="Z9" s="29"/>
      <c r="AA9" s="29"/>
      <c r="AB9" s="29"/>
    </row>
    <row r="10" spans="1:29" x14ac:dyDescent="0.35">
      <c r="F10" s="26" t="s">
        <v>51</v>
      </c>
      <c r="G10" s="28">
        <v>0.31819999999999998</v>
      </c>
      <c r="H10" s="28">
        <v>0.42980000000000002</v>
      </c>
      <c r="I10" s="28">
        <v>0.40849999999999997</v>
      </c>
      <c r="J10" s="28">
        <v>0.46100000000000002</v>
      </c>
      <c r="K10" s="28">
        <v>0.47870000000000001</v>
      </c>
      <c r="L10" s="28">
        <v>1</v>
      </c>
      <c r="T10" s="26" t="s">
        <v>57</v>
      </c>
      <c r="U10" s="29">
        <v>0.38229999999999997</v>
      </c>
      <c r="V10" s="29">
        <v>0.35959999999999998</v>
      </c>
      <c r="W10" s="29">
        <v>0.19600000000000001</v>
      </c>
      <c r="X10" s="29">
        <v>0.23400000000000001</v>
      </c>
      <c r="Y10" s="29">
        <v>0.2462</v>
      </c>
      <c r="Z10" s="29">
        <v>1</v>
      </c>
      <c r="AA10" s="29"/>
      <c r="AB10" s="29"/>
    </row>
    <row r="11" spans="1:29" x14ac:dyDescent="0.35">
      <c r="T11" s="26" t="s">
        <v>58</v>
      </c>
      <c r="U11" s="29">
        <v>0.33560000000000001</v>
      </c>
      <c r="V11" s="29">
        <v>0.39400000000000002</v>
      </c>
      <c r="W11" s="29">
        <v>0.27029999999999998</v>
      </c>
      <c r="X11" s="29">
        <v>0.30640000000000001</v>
      </c>
      <c r="Y11" s="29">
        <v>0.27229999999999999</v>
      </c>
      <c r="Z11" s="29">
        <v>0.35289999999999999</v>
      </c>
      <c r="AA11" s="29">
        <v>1</v>
      </c>
      <c r="AB11" s="29"/>
    </row>
    <row r="12" spans="1:29" x14ac:dyDescent="0.35">
      <c r="T12" s="26" t="s">
        <v>59</v>
      </c>
      <c r="U12" s="29">
        <v>0.50249999999999995</v>
      </c>
      <c r="V12" s="29">
        <v>0.52749999999999997</v>
      </c>
      <c r="W12" s="29">
        <v>0.26600000000000001</v>
      </c>
      <c r="X12" s="29">
        <v>0.35730000000000001</v>
      </c>
      <c r="Y12" s="29">
        <v>0.4093</v>
      </c>
      <c r="Z12" s="29">
        <v>0.38100000000000001</v>
      </c>
      <c r="AA12" s="29">
        <v>0.59899999999999998</v>
      </c>
      <c r="AB12" s="29">
        <v>1</v>
      </c>
    </row>
    <row r="14" spans="1:29" x14ac:dyDescent="0.35">
      <c r="A14" s="61" t="s">
        <v>118</v>
      </c>
      <c r="B14" s="62">
        <v>156</v>
      </c>
      <c r="T14" s="4"/>
    </row>
    <row r="15" spans="1:29" x14ac:dyDescent="0.35">
      <c r="A15" s="61" t="s">
        <v>131</v>
      </c>
      <c r="B15" s="62">
        <v>16720</v>
      </c>
      <c r="T15" s="4"/>
    </row>
  </sheetData>
  <mergeCells count="1">
    <mergeCell ref="A3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55B-20D0-4D01-AB90-788A157F68F3}">
  <dimension ref="A1:V26"/>
  <sheetViews>
    <sheetView showGridLines="0" workbookViewId="0">
      <selection activeCell="A6" sqref="A6:A26"/>
    </sheetView>
  </sheetViews>
  <sheetFormatPr defaultRowHeight="14.5" x14ac:dyDescent="0.35"/>
  <cols>
    <col min="1" max="1" width="20.54296875" bestFit="1" customWidth="1"/>
  </cols>
  <sheetData>
    <row r="1" spans="1:22" x14ac:dyDescent="0.35">
      <c r="A1" s="61" t="s">
        <v>140</v>
      </c>
      <c r="B1" s="63" t="s">
        <v>141</v>
      </c>
    </row>
    <row r="2" spans="1:22" x14ac:dyDescent="0.35">
      <c r="A2" s="61" t="s">
        <v>118</v>
      </c>
      <c r="B2" s="63">
        <v>156</v>
      </c>
    </row>
    <row r="3" spans="1:22" x14ac:dyDescent="0.35">
      <c r="A3" s="4"/>
      <c r="B3" s="1"/>
    </row>
    <row r="4" spans="1:22" x14ac:dyDescent="0.35">
      <c r="B4" s="97" t="s">
        <v>3</v>
      </c>
      <c r="C4" s="97"/>
      <c r="D4" s="97"/>
      <c r="E4" s="98" t="s">
        <v>4</v>
      </c>
      <c r="F4" s="98"/>
      <c r="G4" s="98"/>
      <c r="H4" s="98"/>
      <c r="I4" s="98"/>
      <c r="J4" s="98"/>
      <c r="K4" s="95" t="s">
        <v>5</v>
      </c>
      <c r="L4" s="95"/>
      <c r="M4" s="95"/>
      <c r="N4" s="95"/>
      <c r="O4" s="96" t="s">
        <v>6</v>
      </c>
      <c r="P4" s="96"/>
      <c r="Q4" s="96"/>
      <c r="R4" s="96"/>
      <c r="S4" s="96"/>
      <c r="T4" s="96"/>
      <c r="U4" s="96"/>
      <c r="V4" s="96"/>
    </row>
    <row r="5" spans="1:22" x14ac:dyDescent="0.35">
      <c r="B5" s="36" t="s">
        <v>73</v>
      </c>
      <c r="C5" s="36" t="s">
        <v>72</v>
      </c>
      <c r="D5" s="36" t="s">
        <v>41</v>
      </c>
      <c r="E5" s="39" t="s">
        <v>81</v>
      </c>
      <c r="F5" s="39" t="s">
        <v>47</v>
      </c>
      <c r="G5" s="39" t="s">
        <v>82</v>
      </c>
      <c r="H5" s="39" t="s">
        <v>83</v>
      </c>
      <c r="I5" s="39" t="s">
        <v>50</v>
      </c>
      <c r="J5" s="39" t="s">
        <v>51</v>
      </c>
      <c r="K5" s="38" t="s">
        <v>79</v>
      </c>
      <c r="L5" s="38" t="s">
        <v>43</v>
      </c>
      <c r="M5" s="38" t="s">
        <v>44</v>
      </c>
      <c r="N5" s="38" t="s">
        <v>80</v>
      </c>
      <c r="O5" s="37" t="s">
        <v>52</v>
      </c>
      <c r="P5" s="37" t="s">
        <v>53</v>
      </c>
      <c r="Q5" s="37" t="s">
        <v>74</v>
      </c>
      <c r="R5" s="37" t="s">
        <v>75</v>
      </c>
      <c r="S5" s="37" t="s">
        <v>76</v>
      </c>
      <c r="T5" s="37" t="s">
        <v>77</v>
      </c>
      <c r="U5" s="37" t="s">
        <v>58</v>
      </c>
      <c r="V5" s="37" t="s">
        <v>78</v>
      </c>
    </row>
    <row r="6" spans="1:22" x14ac:dyDescent="0.35">
      <c r="A6" s="36" t="s">
        <v>73</v>
      </c>
      <c r="B6" s="18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35">
      <c r="A7" s="36" t="s">
        <v>72</v>
      </c>
      <c r="B7" s="18">
        <v>0.52429999999999999</v>
      </c>
      <c r="C7" s="18">
        <v>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35">
      <c r="A8" s="36" t="s">
        <v>41</v>
      </c>
      <c r="B8" s="18">
        <v>0.50409999999999999</v>
      </c>
      <c r="C8" s="18">
        <v>0.75739999999999996</v>
      </c>
      <c r="D8" s="18">
        <v>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35">
      <c r="A9" s="39" t="s">
        <v>81</v>
      </c>
      <c r="B9" s="18">
        <v>-0.10829999999999999</v>
      </c>
      <c r="C9" s="18">
        <v>-9.69E-2</v>
      </c>
      <c r="D9" s="18">
        <v>-2.7699999999999999E-2</v>
      </c>
      <c r="E9" s="18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35">
      <c r="A10" s="39" t="s">
        <v>47</v>
      </c>
      <c r="B10" s="18">
        <v>-8.0999999999999996E-3</v>
      </c>
      <c r="C10" s="18">
        <v>-8.8999999999999999E-3</v>
      </c>
      <c r="D10" s="18">
        <v>3.1399999999999997E-2</v>
      </c>
      <c r="E10" s="18">
        <v>0.2596</v>
      </c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35">
      <c r="A11" s="39" t="s">
        <v>82</v>
      </c>
      <c r="B11" s="18">
        <v>-1.83E-2</v>
      </c>
      <c r="C11" s="18">
        <v>-5.3600000000000002E-2</v>
      </c>
      <c r="D11" s="18">
        <v>-4.8999999999999998E-3</v>
      </c>
      <c r="E11" s="18">
        <v>0.29580000000000001</v>
      </c>
      <c r="F11" s="18">
        <v>0.64780000000000004</v>
      </c>
      <c r="G11" s="18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35">
      <c r="A12" s="39" t="s">
        <v>83</v>
      </c>
      <c r="B12" s="18">
        <v>-0.16220000000000001</v>
      </c>
      <c r="C12" s="18">
        <v>-0.20030000000000001</v>
      </c>
      <c r="D12" s="18">
        <v>-0.1011</v>
      </c>
      <c r="E12" s="18">
        <v>0.28599999999999998</v>
      </c>
      <c r="F12" s="18">
        <v>0.2651</v>
      </c>
      <c r="G12" s="18">
        <v>0.27389999999999998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35">
      <c r="A13" s="39" t="s">
        <v>50</v>
      </c>
      <c r="B13" s="18">
        <v>-0.12180000000000001</v>
      </c>
      <c r="C13" s="18">
        <v>-0.14349999999999999</v>
      </c>
      <c r="D13" s="18">
        <v>-4.7600000000000003E-2</v>
      </c>
      <c r="E13" s="18">
        <v>0.37580000000000002</v>
      </c>
      <c r="F13" s="18">
        <v>0.31369999999999998</v>
      </c>
      <c r="G13" s="18">
        <v>0.33760000000000001</v>
      </c>
      <c r="H13" s="18">
        <v>0.59350000000000003</v>
      </c>
      <c r="I13" s="18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35">
      <c r="A14" s="39" t="s">
        <v>51</v>
      </c>
      <c r="B14" s="18">
        <v>2.93E-2</v>
      </c>
      <c r="C14" s="18">
        <v>6.7999999999999996E-3</v>
      </c>
      <c r="D14" s="18">
        <v>7.3400000000000007E-2</v>
      </c>
      <c r="E14" s="18">
        <v>0.31819999999999998</v>
      </c>
      <c r="F14" s="18">
        <v>0.42980000000000002</v>
      </c>
      <c r="G14" s="18">
        <v>0.40849999999999997</v>
      </c>
      <c r="H14" s="18">
        <v>0.46100000000000002</v>
      </c>
      <c r="I14" s="18">
        <v>0.47870000000000001</v>
      </c>
      <c r="J14" s="18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5">
      <c r="A15" s="38" t="s">
        <v>79</v>
      </c>
      <c r="B15" s="18">
        <v>-0.1754</v>
      </c>
      <c r="C15" s="18">
        <v>-0.1913</v>
      </c>
      <c r="D15" s="18">
        <v>-0.1711</v>
      </c>
      <c r="E15" s="18">
        <v>8.8499999999999995E-2</v>
      </c>
      <c r="F15" s="18">
        <v>-1.03E-2</v>
      </c>
      <c r="G15" s="18">
        <v>2.4799999999999999E-2</v>
      </c>
      <c r="H15" s="18">
        <v>0.21290000000000001</v>
      </c>
      <c r="I15" s="18">
        <v>0.1653</v>
      </c>
      <c r="J15" s="18">
        <v>3.6999999999999998E-2</v>
      </c>
      <c r="K15" s="18">
        <v>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35">
      <c r="A16" s="38" t="s">
        <v>43</v>
      </c>
      <c r="B16" s="18">
        <v>6.3E-2</v>
      </c>
      <c r="C16" s="18">
        <v>3.8699999999999998E-2</v>
      </c>
      <c r="D16" s="18">
        <v>4.3900000000000002E-2</v>
      </c>
      <c r="E16" s="18">
        <v>0.13289999999999999</v>
      </c>
      <c r="F16" s="18">
        <v>-5.5999999999999999E-3</v>
      </c>
      <c r="G16" s="18">
        <v>3.4799999999999998E-2</v>
      </c>
      <c r="H16" s="18">
        <v>8.1600000000000006E-2</v>
      </c>
      <c r="I16" s="18">
        <v>0.1512</v>
      </c>
      <c r="J16" s="18">
        <v>8.6800000000000002E-2</v>
      </c>
      <c r="K16" s="18">
        <v>4.5699999999999998E-2</v>
      </c>
      <c r="L16" s="18">
        <v>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35">
      <c r="A17" s="38" t="s">
        <v>44</v>
      </c>
      <c r="B17" s="18">
        <v>-3.5099999999999999E-2</v>
      </c>
      <c r="C17" s="18">
        <v>-0.1091</v>
      </c>
      <c r="D17" s="18">
        <v>-5.5199999999999999E-2</v>
      </c>
      <c r="E17" s="18">
        <v>0.27060000000000001</v>
      </c>
      <c r="F17" s="18">
        <v>0.15260000000000001</v>
      </c>
      <c r="G17" s="18">
        <v>0.20039999999999999</v>
      </c>
      <c r="H17" s="18">
        <v>0.29630000000000001</v>
      </c>
      <c r="I17" s="18">
        <v>0.31830000000000003</v>
      </c>
      <c r="J17" s="18">
        <v>0.23200000000000001</v>
      </c>
      <c r="K17" s="18">
        <v>0.30869999999999997</v>
      </c>
      <c r="L17" s="18">
        <v>0.22389999999999999</v>
      </c>
      <c r="M17" s="18">
        <v>1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5">
      <c r="A18" s="38" t="s">
        <v>80</v>
      </c>
      <c r="B18" s="18">
        <v>-6.2399999999999997E-2</v>
      </c>
      <c r="C18" s="18">
        <v>-0.11509999999999999</v>
      </c>
      <c r="D18" s="18">
        <v>-3.7199999999999997E-2</v>
      </c>
      <c r="E18" s="18">
        <v>0.2878</v>
      </c>
      <c r="F18" s="18">
        <v>0.14480000000000001</v>
      </c>
      <c r="G18" s="18">
        <v>0.21129999999999999</v>
      </c>
      <c r="H18" s="18">
        <v>0.36470000000000002</v>
      </c>
      <c r="I18" s="18">
        <v>0.3967</v>
      </c>
      <c r="J18" s="18">
        <v>0.26200000000000001</v>
      </c>
      <c r="K18" s="18">
        <v>0.155</v>
      </c>
      <c r="L18" s="18">
        <v>0.24640000000000001</v>
      </c>
      <c r="M18" s="18">
        <v>0.34210000000000002</v>
      </c>
      <c r="N18" s="18">
        <v>1</v>
      </c>
      <c r="O18" s="18"/>
      <c r="P18" s="18"/>
      <c r="Q18" s="18"/>
      <c r="R18" s="18"/>
      <c r="S18" s="18"/>
      <c r="T18" s="18"/>
      <c r="U18" s="18"/>
      <c r="V18" s="18"/>
    </row>
    <row r="19" spans="1:22" x14ac:dyDescent="0.35">
      <c r="A19" s="37" t="s">
        <v>52</v>
      </c>
      <c r="B19" s="18">
        <v>-0.13139999999999999</v>
      </c>
      <c r="C19" s="18">
        <v>-0.22650000000000001</v>
      </c>
      <c r="D19" s="18">
        <v>-0.14960000000000001</v>
      </c>
      <c r="E19" s="18">
        <v>0.26150000000000001</v>
      </c>
      <c r="F19" s="18">
        <v>0.24399999999999999</v>
      </c>
      <c r="G19" s="18">
        <v>0.30520000000000003</v>
      </c>
      <c r="H19" s="18">
        <v>0.51729999999999998</v>
      </c>
      <c r="I19" s="18">
        <v>0.43730000000000002</v>
      </c>
      <c r="J19" s="18">
        <v>0.32490000000000002</v>
      </c>
      <c r="K19" s="18">
        <v>0.161</v>
      </c>
      <c r="L19" s="18">
        <v>0.1009</v>
      </c>
      <c r="M19" s="18">
        <v>0.29409999999999997</v>
      </c>
      <c r="N19" s="18">
        <v>0.377</v>
      </c>
      <c r="O19" s="18">
        <v>1</v>
      </c>
      <c r="P19" s="18"/>
      <c r="Q19" s="18"/>
      <c r="R19" s="18"/>
      <c r="S19" s="18"/>
      <c r="T19" s="18"/>
      <c r="U19" s="18"/>
      <c r="V19" s="18"/>
    </row>
    <row r="20" spans="1:22" x14ac:dyDescent="0.35">
      <c r="A20" s="37" t="s">
        <v>53</v>
      </c>
      <c r="B20" s="18">
        <v>-5.2900000000000003E-2</v>
      </c>
      <c r="C20" s="18">
        <v>-0.14449999999999999</v>
      </c>
      <c r="D20" s="18">
        <v>-8.3400000000000002E-2</v>
      </c>
      <c r="E20" s="18">
        <v>0.2676</v>
      </c>
      <c r="F20" s="18">
        <v>0.27789999999999998</v>
      </c>
      <c r="G20" s="18">
        <v>0.34379999999999999</v>
      </c>
      <c r="H20" s="18">
        <v>0.43959999999999999</v>
      </c>
      <c r="I20" s="18">
        <v>0.41420000000000001</v>
      </c>
      <c r="J20" s="18">
        <v>0.36280000000000001</v>
      </c>
      <c r="K20" s="18">
        <v>0.13109999999999999</v>
      </c>
      <c r="L20" s="18">
        <v>9.8599999999999993E-2</v>
      </c>
      <c r="M20" s="18">
        <v>0.2853</v>
      </c>
      <c r="N20" s="18">
        <v>0.3533</v>
      </c>
      <c r="O20" s="18">
        <v>0.66120000000000001</v>
      </c>
      <c r="P20" s="18">
        <v>1</v>
      </c>
      <c r="Q20" s="18"/>
      <c r="R20" s="18"/>
      <c r="S20" s="18"/>
      <c r="T20" s="18"/>
      <c r="U20" s="18"/>
      <c r="V20" s="18"/>
    </row>
    <row r="21" spans="1:22" x14ac:dyDescent="0.35">
      <c r="A21" s="37" t="s">
        <v>74</v>
      </c>
      <c r="B21" s="18">
        <v>2.4E-2</v>
      </c>
      <c r="C21" s="18">
        <v>-8.8099999999999998E-2</v>
      </c>
      <c r="D21" s="18">
        <v>-5.8799999999999998E-2</v>
      </c>
      <c r="E21" s="18">
        <v>0.1384</v>
      </c>
      <c r="F21" s="18">
        <v>0.1031</v>
      </c>
      <c r="G21" s="18">
        <v>0.13650000000000001</v>
      </c>
      <c r="H21" s="18">
        <v>0.16980000000000001</v>
      </c>
      <c r="I21" s="18">
        <v>0.20979999999999999</v>
      </c>
      <c r="J21" s="18">
        <v>0.15340000000000001</v>
      </c>
      <c r="K21" s="18">
        <v>1.7399999999999999E-2</v>
      </c>
      <c r="L21" s="18">
        <v>7.7299999999999994E-2</v>
      </c>
      <c r="M21" s="18">
        <v>0.16639999999999999</v>
      </c>
      <c r="N21" s="18">
        <v>0.23119999999999999</v>
      </c>
      <c r="O21" s="18">
        <v>0.23580000000000001</v>
      </c>
      <c r="P21" s="18">
        <v>0.2475</v>
      </c>
      <c r="Q21" s="18">
        <v>1</v>
      </c>
      <c r="R21" s="18"/>
      <c r="S21" s="18"/>
      <c r="T21" s="18"/>
      <c r="U21" s="18"/>
      <c r="V21" s="18"/>
    </row>
    <row r="22" spans="1:22" x14ac:dyDescent="0.35">
      <c r="A22" s="37" t="s">
        <v>75</v>
      </c>
      <c r="B22" s="18">
        <v>-1.04E-2</v>
      </c>
      <c r="C22" s="18">
        <v>-0.15049999999999999</v>
      </c>
      <c r="D22" s="18">
        <v>-0.1196</v>
      </c>
      <c r="E22" s="18">
        <v>0.1226</v>
      </c>
      <c r="F22" s="18">
        <v>0.1129</v>
      </c>
      <c r="G22" s="18">
        <v>0.15060000000000001</v>
      </c>
      <c r="H22" s="18">
        <v>0.25819999999999999</v>
      </c>
      <c r="I22" s="18">
        <v>0.26329999999999998</v>
      </c>
      <c r="J22" s="18">
        <v>0.1782</v>
      </c>
      <c r="K22" s="18">
        <v>7.6200000000000004E-2</v>
      </c>
      <c r="L22" s="18">
        <v>7.6200000000000004E-2</v>
      </c>
      <c r="M22" s="18">
        <v>0.1991</v>
      </c>
      <c r="N22" s="18">
        <v>0.2641</v>
      </c>
      <c r="O22" s="18">
        <v>0.32369999999999999</v>
      </c>
      <c r="P22" s="18">
        <v>0.31590000000000001</v>
      </c>
      <c r="Q22" s="18">
        <v>0.75149999999999995</v>
      </c>
      <c r="R22" s="18">
        <v>1</v>
      </c>
      <c r="S22" s="18"/>
      <c r="T22" s="18"/>
      <c r="U22" s="18"/>
      <c r="V22" s="18"/>
    </row>
    <row r="23" spans="1:22" x14ac:dyDescent="0.35">
      <c r="A23" s="37" t="s">
        <v>76</v>
      </c>
      <c r="B23" s="18">
        <v>5.8999999999999999E-3</v>
      </c>
      <c r="C23" s="18">
        <v>-0.11020000000000001</v>
      </c>
      <c r="D23" s="18">
        <v>-8.5199999999999998E-2</v>
      </c>
      <c r="E23" s="18">
        <v>7.0599999999999996E-2</v>
      </c>
      <c r="F23" s="18">
        <v>0.1187</v>
      </c>
      <c r="G23" s="18">
        <v>0.15359999999999999</v>
      </c>
      <c r="H23" s="18">
        <v>0.29730000000000001</v>
      </c>
      <c r="I23" s="18">
        <v>0.24579999999999999</v>
      </c>
      <c r="J23" s="18">
        <v>0.19950000000000001</v>
      </c>
      <c r="K23" s="18">
        <v>8.4099999999999994E-2</v>
      </c>
      <c r="L23" s="18">
        <v>5.96E-2</v>
      </c>
      <c r="M23" s="18">
        <v>0.16930000000000001</v>
      </c>
      <c r="N23" s="18">
        <v>0.21110000000000001</v>
      </c>
      <c r="O23" s="18">
        <v>0.37980000000000003</v>
      </c>
      <c r="P23" s="18">
        <v>0.34660000000000002</v>
      </c>
      <c r="Q23" s="18">
        <v>0.52549999999999997</v>
      </c>
      <c r="R23" s="18">
        <v>0.67530000000000001</v>
      </c>
      <c r="S23" s="18">
        <v>1</v>
      </c>
      <c r="T23" s="18"/>
      <c r="U23" s="18"/>
      <c r="V23" s="18"/>
    </row>
    <row r="24" spans="1:22" x14ac:dyDescent="0.35">
      <c r="A24" s="37" t="s">
        <v>77</v>
      </c>
      <c r="B24" s="18">
        <v>8.9999999999999998E-4</v>
      </c>
      <c r="C24" s="18">
        <v>1.11E-2</v>
      </c>
      <c r="D24" s="18">
        <v>7.6100000000000001E-2</v>
      </c>
      <c r="E24" s="18">
        <v>0.25750000000000001</v>
      </c>
      <c r="F24" s="18">
        <v>0.35909999999999997</v>
      </c>
      <c r="G24" s="18">
        <v>0.33860000000000001</v>
      </c>
      <c r="H24" s="18">
        <v>0.42649999999999999</v>
      </c>
      <c r="I24" s="18">
        <v>0.48089999999999999</v>
      </c>
      <c r="J24" s="18">
        <v>0.51160000000000005</v>
      </c>
      <c r="K24" s="18">
        <v>9.5799999999999996E-2</v>
      </c>
      <c r="L24" s="18">
        <v>0.15659999999999999</v>
      </c>
      <c r="M24" s="18">
        <v>0.27360000000000001</v>
      </c>
      <c r="N24" s="18">
        <v>0.44019999999999998</v>
      </c>
      <c r="O24" s="18">
        <v>0.38229999999999997</v>
      </c>
      <c r="P24" s="18">
        <v>0.35959999999999998</v>
      </c>
      <c r="Q24" s="18">
        <v>0.19600000000000001</v>
      </c>
      <c r="R24" s="18">
        <v>0.23400000000000001</v>
      </c>
      <c r="S24" s="18">
        <v>0.2462</v>
      </c>
      <c r="T24" s="18">
        <v>1</v>
      </c>
      <c r="U24" s="18"/>
      <c r="V24" s="18"/>
    </row>
    <row r="25" spans="1:22" x14ac:dyDescent="0.35">
      <c r="A25" s="37" t="s">
        <v>58</v>
      </c>
      <c r="B25" s="18">
        <v>0.1085</v>
      </c>
      <c r="C25" s="18">
        <v>-2.1700000000000001E-2</v>
      </c>
      <c r="D25" s="18">
        <v>2.86E-2</v>
      </c>
      <c r="E25" s="18">
        <v>0.21529999999999999</v>
      </c>
      <c r="F25" s="18">
        <v>0.23769999999999999</v>
      </c>
      <c r="G25" s="18">
        <v>0.2984</v>
      </c>
      <c r="H25" s="18">
        <v>0.2888</v>
      </c>
      <c r="I25" s="18">
        <v>0.3851</v>
      </c>
      <c r="J25" s="18">
        <v>0.33250000000000002</v>
      </c>
      <c r="K25" s="18">
        <v>9.9400000000000002E-2</v>
      </c>
      <c r="L25" s="18">
        <v>0.17399999999999999</v>
      </c>
      <c r="M25" s="18">
        <v>0.29730000000000001</v>
      </c>
      <c r="N25" s="18">
        <v>0.3957</v>
      </c>
      <c r="O25" s="18">
        <v>0.33560000000000001</v>
      </c>
      <c r="P25" s="18">
        <v>0.39400000000000002</v>
      </c>
      <c r="Q25" s="18">
        <v>0.27029999999999998</v>
      </c>
      <c r="R25" s="18">
        <v>0.30640000000000001</v>
      </c>
      <c r="S25" s="18">
        <v>0.27229999999999999</v>
      </c>
      <c r="T25" s="18">
        <v>0.35289999999999999</v>
      </c>
      <c r="U25" s="18">
        <v>1</v>
      </c>
      <c r="V25" s="18"/>
    </row>
    <row r="26" spans="1:22" x14ac:dyDescent="0.35">
      <c r="A26" s="37" t="s">
        <v>78</v>
      </c>
      <c r="B26" s="18">
        <v>1.2699999999999999E-2</v>
      </c>
      <c r="C26" s="18">
        <v>-0.1246</v>
      </c>
      <c r="D26" s="18">
        <v>-6.25E-2</v>
      </c>
      <c r="E26" s="18">
        <v>0.2135</v>
      </c>
      <c r="F26" s="18">
        <v>0.24510000000000001</v>
      </c>
      <c r="G26" s="18">
        <v>0.30840000000000001</v>
      </c>
      <c r="H26" s="18">
        <v>0.43159999999999998</v>
      </c>
      <c r="I26" s="18">
        <v>0.45639999999999997</v>
      </c>
      <c r="J26" s="18">
        <v>0.35649999999999998</v>
      </c>
      <c r="K26" s="18">
        <v>0.15709999999999999</v>
      </c>
      <c r="L26" s="18">
        <v>0.14729999999999999</v>
      </c>
      <c r="M26" s="18">
        <v>0.31590000000000001</v>
      </c>
      <c r="N26" s="18">
        <v>0.39829999999999999</v>
      </c>
      <c r="O26" s="18">
        <v>0.50249999999999995</v>
      </c>
      <c r="P26" s="18">
        <v>0.52749999999999997</v>
      </c>
      <c r="Q26" s="18">
        <v>0.26600000000000001</v>
      </c>
      <c r="R26" s="18">
        <v>0.35730000000000001</v>
      </c>
      <c r="S26" s="18">
        <v>0.4093</v>
      </c>
      <c r="T26" s="18">
        <v>0.38100000000000001</v>
      </c>
      <c r="U26" s="18">
        <v>0.59899999999999998</v>
      </c>
      <c r="V26" s="18">
        <v>1</v>
      </c>
    </row>
  </sheetData>
  <mergeCells count="4">
    <mergeCell ref="K4:N4"/>
    <mergeCell ref="O4:V4"/>
    <mergeCell ref="B4:D4"/>
    <mergeCell ref="E4:J4"/>
  </mergeCells>
  <conditionalFormatting sqref="B6:V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E760-C2E1-4C8F-8338-4A55E5F2D8F6}">
  <sheetPr>
    <tabColor theme="7"/>
  </sheetPr>
  <dimension ref="A1:O62"/>
  <sheetViews>
    <sheetView showGridLines="0" topLeftCell="A9" zoomScale="90" zoomScaleNormal="160" workbookViewId="0">
      <selection activeCell="C6" sqref="C6"/>
    </sheetView>
  </sheetViews>
  <sheetFormatPr defaultRowHeight="14.5" x14ac:dyDescent="0.35"/>
  <cols>
    <col min="1" max="1" width="20.54296875" bestFit="1" customWidth="1"/>
    <col min="2" max="5" width="17.453125" bestFit="1" customWidth="1"/>
  </cols>
  <sheetData>
    <row r="1" spans="1:14" ht="18.5" x14ac:dyDescent="0.45">
      <c r="A1" s="99" t="s">
        <v>26</v>
      </c>
      <c r="B1" s="99"/>
      <c r="C1" s="99"/>
      <c r="D1" s="99"/>
      <c r="E1" s="99"/>
    </row>
    <row r="2" spans="1:14" ht="15" thickBot="1" x14ac:dyDescent="0.4">
      <c r="G2" s="85" t="s">
        <v>24</v>
      </c>
      <c r="H2" s="85"/>
      <c r="I2" s="85"/>
    </row>
    <row r="3" spans="1:14" ht="15" thickBot="1" x14ac:dyDescent="0.4">
      <c r="A3" s="10" t="s">
        <v>8</v>
      </c>
      <c r="B3" s="11" t="s">
        <v>3</v>
      </c>
      <c r="C3" s="11" t="s">
        <v>4</v>
      </c>
      <c r="D3" s="11" t="s">
        <v>5</v>
      </c>
      <c r="E3" s="11" t="s">
        <v>6</v>
      </c>
      <c r="G3" s="8" t="s">
        <v>4</v>
      </c>
      <c r="H3" s="8" t="s">
        <v>25</v>
      </c>
      <c r="I3" s="8" t="s">
        <v>6</v>
      </c>
      <c r="K3" s="80">
        <v>2.3825693796604801E-2</v>
      </c>
      <c r="L3" s="80">
        <v>8.6462761603051996E-2</v>
      </c>
      <c r="M3" s="80">
        <v>9.1086936740078506E-2</v>
      </c>
      <c r="N3" s="80">
        <v>9.1114556856590104E-2</v>
      </c>
    </row>
    <row r="4" spans="1:14" x14ac:dyDescent="0.35">
      <c r="A4" t="s">
        <v>93</v>
      </c>
      <c r="B4" s="72">
        <v>0.25355954851870199</v>
      </c>
      <c r="C4" s="72">
        <v>0.26387458982134598</v>
      </c>
      <c r="D4" s="72">
        <v>0.85431293094579996</v>
      </c>
      <c r="E4" s="72">
        <v>0.26031007955338298</v>
      </c>
      <c r="G4" s="18">
        <f>+C4/$B4</f>
        <v>1.0406809420623462</v>
      </c>
      <c r="H4" s="18">
        <f t="shared" ref="H4:I4" si="0">+D4/$B4</f>
        <v>3.3692792716216236</v>
      </c>
      <c r="I4" s="18">
        <f t="shared" si="0"/>
        <v>1.0266230598457746</v>
      </c>
      <c r="K4" s="80">
        <v>2.3825693796604801E-2</v>
      </c>
      <c r="L4" s="80">
        <v>0.102623074984331</v>
      </c>
      <c r="M4" s="80">
        <v>9.9970167180033806E-2</v>
      </c>
      <c r="N4" s="80">
        <v>0.131180946644253</v>
      </c>
    </row>
    <row r="5" spans="1:14" x14ac:dyDescent="0.35">
      <c r="B5" s="73">
        <f>+K7</f>
        <v>-2.3825693796604801E-2</v>
      </c>
      <c r="C5" s="73">
        <f t="shared" ref="C5:E5" si="1">+L7</f>
        <v>-8.6462761603051996E-2</v>
      </c>
      <c r="D5" s="73">
        <f t="shared" si="1"/>
        <v>-9.1086936740078506E-2</v>
      </c>
      <c r="E5" s="73">
        <f t="shared" si="1"/>
        <v>-9.1114556856590104E-2</v>
      </c>
      <c r="G5" s="18">
        <f>+C6/$B6</f>
        <v>1.9250042748589276</v>
      </c>
      <c r="H5" s="18">
        <f>+D6/$B6</f>
        <v>3.0234871752586776</v>
      </c>
      <c r="I5" s="18">
        <f>+E6/$B6</f>
        <v>0.13736843489130302</v>
      </c>
      <c r="K5" s="80">
        <v>2.3825693796604801E-2</v>
      </c>
      <c r="L5" s="80">
        <v>8.7913295104061095E-2</v>
      </c>
      <c r="M5" s="80">
        <v>9.5241393813421102E-2</v>
      </c>
      <c r="N5" s="80">
        <v>7.0074395414781599E-3</v>
      </c>
    </row>
    <row r="6" spans="1:14" x14ac:dyDescent="0.35">
      <c r="A6" t="s">
        <v>9</v>
      </c>
      <c r="B6" s="72">
        <v>0.25355954851870199</v>
      </c>
      <c r="C6" s="72">
        <v>0.48810321482980101</v>
      </c>
      <c r="D6" s="72">
        <v>0.76663404311067596</v>
      </c>
      <c r="E6" s="72">
        <v>3.4831078331759503E-2</v>
      </c>
      <c r="G6" s="18">
        <f>+C8/$B8</f>
        <v>4.0037930096478345</v>
      </c>
      <c r="H6" s="18">
        <f>+D8/$B8</f>
        <v>0.55682300035427101</v>
      </c>
      <c r="I6" s="18">
        <f>+E8/$B8</f>
        <v>0.35047134189088008</v>
      </c>
    </row>
    <row r="7" spans="1:14" x14ac:dyDescent="0.35">
      <c r="B7" s="73">
        <f>+K8</f>
        <v>-2.3825693796604801E-2</v>
      </c>
      <c r="C7" s="73">
        <f t="shared" ref="C7:E7" si="2">+L8</f>
        <v>-0.102623074984331</v>
      </c>
      <c r="D7" s="73">
        <f t="shared" si="2"/>
        <v>-9.9970167180033806E-2</v>
      </c>
      <c r="E7" s="73">
        <f t="shared" si="2"/>
        <v>-0.131180946644253</v>
      </c>
      <c r="K7" s="80">
        <f>-K3</f>
        <v>-2.3825693796604801E-2</v>
      </c>
      <c r="L7" s="80">
        <f t="shared" ref="L7:N7" si="3">-L3</f>
        <v>-8.6462761603051996E-2</v>
      </c>
      <c r="M7" s="80">
        <f t="shared" si="3"/>
        <v>-9.1086936740078506E-2</v>
      </c>
      <c r="N7" s="80">
        <f t="shared" si="3"/>
        <v>-9.1114556856590104E-2</v>
      </c>
    </row>
    <row r="8" spans="1:14" x14ac:dyDescent="0.35">
      <c r="A8" t="s">
        <v>10</v>
      </c>
      <c r="B8" s="72">
        <v>0.25355954851870199</v>
      </c>
      <c r="C8" s="72">
        <v>1.01519994788864</v>
      </c>
      <c r="D8" s="72">
        <v>0.141187788574658</v>
      </c>
      <c r="E8" s="72">
        <v>8.8865355218595204E-2</v>
      </c>
      <c r="G8" s="80">
        <v>0.250506013088374</v>
      </c>
      <c r="H8" s="80">
        <v>0.27695568077675098</v>
      </c>
      <c r="I8" s="80">
        <v>0.83798797041589701</v>
      </c>
      <c r="J8" s="75">
        <v>0.26330301045276699</v>
      </c>
      <c r="K8" s="80">
        <f t="shared" ref="K8:N8" si="4">-K4</f>
        <v>-2.3825693796604801E-2</v>
      </c>
      <c r="L8" s="80">
        <f t="shared" si="4"/>
        <v>-0.102623074984331</v>
      </c>
      <c r="M8" s="80">
        <f t="shared" si="4"/>
        <v>-9.9970167180033806E-2</v>
      </c>
      <c r="N8" s="80">
        <f t="shared" si="4"/>
        <v>-0.131180946644253</v>
      </c>
    </row>
    <row r="9" spans="1:14" ht="15" thickBot="1" x14ac:dyDescent="0.4">
      <c r="A9" s="19"/>
      <c r="B9" s="74">
        <f>+K9</f>
        <v>-2.3825693796604801E-2</v>
      </c>
      <c r="C9" s="74">
        <f t="shared" ref="C9:E9" si="5">+L9</f>
        <v>-8.7913295104061095E-2</v>
      </c>
      <c r="D9" s="74">
        <f t="shared" si="5"/>
        <v>-9.5241393813421102E-2</v>
      </c>
      <c r="E9" s="74">
        <f t="shared" si="5"/>
        <v>-7.0074395414781599E-3</v>
      </c>
      <c r="G9" s="80">
        <v>0.250506013088374</v>
      </c>
      <c r="H9" s="80">
        <v>0.489870693201512</v>
      </c>
      <c r="I9" s="80">
        <v>0.77794346839460005</v>
      </c>
      <c r="J9" s="75">
        <v>2.3903857171145598E-2</v>
      </c>
      <c r="K9" s="80">
        <f t="shared" ref="K9:N9" si="6">-K5</f>
        <v>-2.3825693796604801E-2</v>
      </c>
      <c r="L9" s="80">
        <f t="shared" si="6"/>
        <v>-8.7913295104061095E-2</v>
      </c>
      <c r="M9" s="80">
        <f t="shared" si="6"/>
        <v>-9.5241393813421102E-2</v>
      </c>
      <c r="N9" s="80">
        <f t="shared" si="6"/>
        <v>-7.0074395414781599E-3</v>
      </c>
    </row>
    <row r="10" spans="1:14" x14ac:dyDescent="0.35">
      <c r="G10" s="80">
        <v>0.250506013088374</v>
      </c>
      <c r="H10" s="80">
        <v>1.0339386129405901</v>
      </c>
      <c r="I10" s="80">
        <v>0.127777976759439</v>
      </c>
      <c r="J10" s="75">
        <v>8.5955322866406697E-2</v>
      </c>
    </row>
    <row r="11" spans="1:14" x14ac:dyDescent="0.35">
      <c r="A11" s="4" t="s">
        <v>140</v>
      </c>
      <c r="B11" s="54" t="s">
        <v>141</v>
      </c>
      <c r="G11" s="81"/>
      <c r="H11" s="81"/>
      <c r="I11" s="81"/>
    </row>
    <row r="12" spans="1:14" x14ac:dyDescent="0.35">
      <c r="A12" s="4" t="s">
        <v>19</v>
      </c>
      <c r="B12" s="55" t="s">
        <v>21</v>
      </c>
      <c r="C12" s="55" t="s">
        <v>28</v>
      </c>
      <c r="D12" s="55" t="s">
        <v>22</v>
      </c>
      <c r="E12" s="55" t="s">
        <v>23</v>
      </c>
    </row>
    <row r="13" spans="1:14" x14ac:dyDescent="0.35">
      <c r="A13" s="4" t="s">
        <v>118</v>
      </c>
      <c r="B13" s="54">
        <v>62</v>
      </c>
      <c r="G13" s="85" t="s">
        <v>24</v>
      </c>
      <c r="H13" s="85"/>
      <c r="I13" s="85"/>
      <c r="M13" s="81"/>
    </row>
    <row r="14" spans="1:14" x14ac:dyDescent="0.35">
      <c r="G14" s="8" t="s">
        <v>4</v>
      </c>
      <c r="H14" s="8" t="s">
        <v>25</v>
      </c>
      <c r="I14" s="8" t="s">
        <v>6</v>
      </c>
    </row>
    <row r="15" spans="1:14" ht="18.5" hidden="1" x14ac:dyDescent="0.45">
      <c r="A15" s="99" t="s">
        <v>26</v>
      </c>
      <c r="B15" s="99"/>
      <c r="C15" s="99"/>
      <c r="D15" s="99"/>
      <c r="E15" s="99"/>
      <c r="G15" s="18">
        <f t="shared" ref="G15:I17" si="7">+C18/$B18</f>
        <v>2.2692799840412765</v>
      </c>
      <c r="H15" s="18">
        <f t="shared" si="7"/>
        <v>3.389518623297354</v>
      </c>
      <c r="I15" s="18">
        <f t="shared" si="7"/>
        <v>8.0096069126124061E-2</v>
      </c>
    </row>
    <row r="16" spans="1:14" ht="15" hidden="1" thickBot="1" x14ac:dyDescent="0.4">
      <c r="G16" s="18">
        <f t="shared" si="7"/>
        <v>2.4104194790539126</v>
      </c>
      <c r="H16" s="18">
        <f t="shared" si="7"/>
        <v>3.1527236641653915</v>
      </c>
      <c r="I16" s="18">
        <f t="shared" si="7"/>
        <v>8.2404717945099751E-2</v>
      </c>
    </row>
    <row r="17" spans="1:15" ht="15" hidden="1" thickBot="1" x14ac:dyDescent="0.4">
      <c r="A17" s="10" t="s">
        <v>8</v>
      </c>
      <c r="B17" s="11" t="s">
        <v>3</v>
      </c>
      <c r="C17" s="11" t="s">
        <v>4</v>
      </c>
      <c r="D17" s="11" t="s">
        <v>5</v>
      </c>
      <c r="E17" s="11" t="s">
        <v>6</v>
      </c>
      <c r="G17" s="18">
        <f t="shared" si="7"/>
        <v>3.952135105688277</v>
      </c>
      <c r="H17" s="18">
        <f t="shared" si="7"/>
        <v>1.4224332808744315</v>
      </c>
      <c r="I17" s="18">
        <f t="shared" si="7"/>
        <v>8.992433008205325E-2</v>
      </c>
    </row>
    <row r="18" spans="1:15" hidden="1" x14ac:dyDescent="0.35">
      <c r="A18" t="s">
        <v>93</v>
      </c>
      <c r="B18" s="9">
        <v>0.23048887991556499</v>
      </c>
      <c r="C18" s="9">
        <v>0.52304380173648501</v>
      </c>
      <c r="D18" s="9">
        <v>0.78124635093675499</v>
      </c>
      <c r="E18" s="9">
        <v>1.8461253258520001E-2</v>
      </c>
    </row>
    <row r="19" spans="1:15" hidden="1" x14ac:dyDescent="0.35">
      <c r="A19" t="s">
        <v>9</v>
      </c>
      <c r="B19" s="9">
        <v>0.23048887991556499</v>
      </c>
      <c r="C19" s="9">
        <v>0.555574885853796</v>
      </c>
      <c r="D19" s="9">
        <v>0.72666774603677697</v>
      </c>
      <c r="E19" s="9">
        <v>1.89933711389241E-2</v>
      </c>
    </row>
    <row r="20" spans="1:15" ht="15" hidden="1" thickBot="1" x14ac:dyDescent="0.4">
      <c r="A20" s="19" t="s">
        <v>10</v>
      </c>
      <c r="B20" s="20">
        <v>0.23048887991556499</v>
      </c>
      <c r="C20" s="20">
        <v>0.91092319378507403</v>
      </c>
      <c r="D20" s="20">
        <v>0.32785505366336998</v>
      </c>
      <c r="E20" s="20">
        <v>2.0726558117770001E-2</v>
      </c>
    </row>
    <row r="21" spans="1:15" hidden="1" x14ac:dyDescent="0.35"/>
    <row r="22" spans="1:15" hidden="1" x14ac:dyDescent="0.35">
      <c r="A22" s="4" t="s">
        <v>140</v>
      </c>
      <c r="B22" s="54" t="s">
        <v>141</v>
      </c>
    </row>
    <row r="23" spans="1:15" hidden="1" x14ac:dyDescent="0.35">
      <c r="A23" s="4" t="s">
        <v>19</v>
      </c>
      <c r="B23" s="55" t="s">
        <v>21</v>
      </c>
      <c r="C23" s="55" t="s">
        <v>20</v>
      </c>
      <c r="D23" s="55" t="s">
        <v>22</v>
      </c>
      <c r="E23" s="55" t="s">
        <v>23</v>
      </c>
    </row>
    <row r="24" spans="1:15" hidden="1" x14ac:dyDescent="0.35">
      <c r="A24" s="4" t="s">
        <v>118</v>
      </c>
      <c r="B24" s="1">
        <v>62</v>
      </c>
      <c r="C24" s="1"/>
      <c r="D24" s="1"/>
      <c r="E24" s="1"/>
      <c r="G24" s="85" t="s">
        <v>24</v>
      </c>
      <c r="H24" s="85"/>
      <c r="I24" s="85"/>
    </row>
    <row r="25" spans="1:15" hidden="1" x14ac:dyDescent="0.35">
      <c r="G25" s="8" t="s">
        <v>4</v>
      </c>
      <c r="H25" s="8" t="s">
        <v>25</v>
      </c>
      <c r="I25" s="8" t="s">
        <v>6</v>
      </c>
      <c r="L25">
        <v>0.28989378675668298</v>
      </c>
      <c r="M25">
        <v>0.31427353528921897</v>
      </c>
      <c r="N25">
        <v>0.78279708146500204</v>
      </c>
      <c r="O25">
        <v>0.24817665064047001</v>
      </c>
    </row>
    <row r="26" spans="1:15" ht="18.5" hidden="1" x14ac:dyDescent="0.45">
      <c r="A26" s="99" t="s">
        <v>26</v>
      </c>
      <c r="B26" s="99"/>
      <c r="C26" s="99"/>
      <c r="D26" s="99"/>
      <c r="E26" s="99"/>
      <c r="G26" s="18">
        <f t="shared" ref="G26:I28" si="8">+C29/$B29</f>
        <v>1.0840988998256753</v>
      </c>
      <c r="H26" s="18">
        <f t="shared" si="8"/>
        <v>2.7002892687797702</v>
      </c>
      <c r="I26" s="18">
        <f t="shared" si="8"/>
        <v>0.85609510095769148</v>
      </c>
      <c r="L26">
        <v>0.218265282529087</v>
      </c>
      <c r="M26">
        <v>0.494405218087976</v>
      </c>
      <c r="N26">
        <v>0.78588256241046905</v>
      </c>
      <c r="O26">
        <v>3.5119315719301103E-2</v>
      </c>
    </row>
    <row r="27" spans="1:15" ht="15" hidden="1" thickBot="1" x14ac:dyDescent="0.4">
      <c r="G27" s="18">
        <f t="shared" si="8"/>
        <v>2.2651573917720484</v>
      </c>
      <c r="H27" s="18">
        <f t="shared" si="8"/>
        <v>3.6005843591077697</v>
      </c>
      <c r="I27" s="18">
        <f t="shared" si="8"/>
        <v>0.16090197814497112</v>
      </c>
      <c r="L27">
        <v>0.24165677019192</v>
      </c>
      <c r="M27">
        <v>1.0090544996103099</v>
      </c>
      <c r="N27">
        <v>0.15247236045851001</v>
      </c>
      <c r="O27">
        <v>9.3186362566577502E-2</v>
      </c>
    </row>
    <row r="28" spans="1:15" ht="15" hidden="1" thickBot="1" x14ac:dyDescent="0.4">
      <c r="A28" s="10" t="s">
        <v>8</v>
      </c>
      <c r="B28" s="11" t="s">
        <v>3</v>
      </c>
      <c r="C28" s="11" t="s">
        <v>4</v>
      </c>
      <c r="D28" s="11" t="s">
        <v>5</v>
      </c>
      <c r="E28" s="11" t="s">
        <v>6</v>
      </c>
      <c r="G28" s="18">
        <f t="shared" si="8"/>
        <v>4.1755689228525847</v>
      </c>
      <c r="H28" s="18">
        <f t="shared" si="8"/>
        <v>0.63094595006553655</v>
      </c>
      <c r="I28" s="18">
        <f t="shared" si="8"/>
        <v>0.38561453292854309</v>
      </c>
    </row>
    <row r="29" spans="1:15" hidden="1" x14ac:dyDescent="0.35">
      <c r="A29" t="s">
        <v>93</v>
      </c>
      <c r="B29" s="9">
        <v>0.28989378675668298</v>
      </c>
      <c r="C29" s="9">
        <v>0.31427353528921897</v>
      </c>
      <c r="D29" s="9">
        <v>0.78279708146500204</v>
      </c>
      <c r="E29" s="9">
        <v>0.24817665064047001</v>
      </c>
    </row>
    <row r="30" spans="1:15" hidden="1" x14ac:dyDescent="0.35">
      <c r="A30" t="s">
        <v>9</v>
      </c>
      <c r="B30" s="9">
        <v>0.218265282529087</v>
      </c>
      <c r="C30" s="9">
        <v>0.494405218087976</v>
      </c>
      <c r="D30" s="9">
        <v>0.78588256241046905</v>
      </c>
      <c r="E30" s="9">
        <v>3.5119315719301103E-2</v>
      </c>
    </row>
    <row r="31" spans="1:15" ht="15" hidden="1" thickBot="1" x14ac:dyDescent="0.4">
      <c r="A31" s="19" t="s">
        <v>10</v>
      </c>
      <c r="B31" s="20">
        <v>0.24165677019192</v>
      </c>
      <c r="C31" s="20">
        <v>1.0090544996103099</v>
      </c>
      <c r="D31" s="20">
        <v>0.15247236045851001</v>
      </c>
      <c r="E31" s="20">
        <v>9.3186362566577502E-2</v>
      </c>
    </row>
    <row r="32" spans="1:15" hidden="1" x14ac:dyDescent="0.35"/>
    <row r="33" spans="1:14" hidden="1" x14ac:dyDescent="0.35">
      <c r="A33" s="4" t="s">
        <v>140</v>
      </c>
      <c r="B33" s="64" t="s">
        <v>141</v>
      </c>
    </row>
    <row r="34" spans="1:14" hidden="1" x14ac:dyDescent="0.35">
      <c r="A34" s="4" t="s">
        <v>19</v>
      </c>
      <c r="B34" s="55" t="s">
        <v>27</v>
      </c>
      <c r="C34" s="55" t="s">
        <v>28</v>
      </c>
      <c r="D34" s="55" t="s">
        <v>61</v>
      </c>
      <c r="E34" s="55" t="s">
        <v>62</v>
      </c>
    </row>
    <row r="35" spans="1:14" hidden="1" x14ac:dyDescent="0.35">
      <c r="A35" s="4" t="s">
        <v>118</v>
      </c>
      <c r="B35" s="1">
        <v>62</v>
      </c>
      <c r="C35" s="1"/>
      <c r="D35" s="1"/>
      <c r="E35" s="1"/>
    </row>
    <row r="36" spans="1:14" x14ac:dyDescent="0.35">
      <c r="A36" s="4"/>
      <c r="B36" s="1"/>
      <c r="C36" s="1"/>
      <c r="D36" s="1"/>
      <c r="E36" s="1"/>
    </row>
    <row r="37" spans="1:14" ht="16" customHeight="1" x14ac:dyDescent="0.45">
      <c r="A37" s="99" t="s">
        <v>26</v>
      </c>
      <c r="B37" s="99"/>
      <c r="C37" s="99"/>
      <c r="D37" s="99"/>
      <c r="E37" s="99"/>
    </row>
    <row r="38" spans="1:14" ht="15" thickBot="1" x14ac:dyDescent="0.4">
      <c r="G38" s="85" t="s">
        <v>24</v>
      </c>
      <c r="H38" s="85"/>
      <c r="I38" s="85"/>
    </row>
    <row r="39" spans="1:14" ht="15" thickBot="1" x14ac:dyDescent="0.4">
      <c r="A39" s="10" t="s">
        <v>8</v>
      </c>
      <c r="B39" s="11" t="s">
        <v>3</v>
      </c>
      <c r="C39" s="11" t="s">
        <v>4</v>
      </c>
      <c r="D39" s="11" t="s">
        <v>5</v>
      </c>
      <c r="E39" s="11" t="s">
        <v>6</v>
      </c>
      <c r="F39" s="18"/>
      <c r="G39" s="8" t="s">
        <v>4</v>
      </c>
      <c r="H39" s="8" t="s">
        <v>25</v>
      </c>
      <c r="I39" s="8" t="s">
        <v>6</v>
      </c>
      <c r="K39" s="80">
        <v>1.8856321828307002E-2</v>
      </c>
      <c r="L39" s="80">
        <v>7.4986834877180303E-2</v>
      </c>
      <c r="M39" s="80">
        <v>0.114521497868232</v>
      </c>
      <c r="N39" s="80">
        <v>0.14262511117377299</v>
      </c>
    </row>
    <row r="40" spans="1:14" x14ac:dyDescent="0.35">
      <c r="A40" t="s">
        <v>93</v>
      </c>
      <c r="B40" s="72">
        <v>0.30002408033317401</v>
      </c>
      <c r="C40" s="72">
        <v>0.38983157888076198</v>
      </c>
      <c r="D40" s="72">
        <v>0.77387006959986604</v>
      </c>
      <c r="E40" s="72">
        <v>0.132595645940602</v>
      </c>
      <c r="G40" s="18">
        <f>+C40/$B40</f>
        <v>1.2993343015929173</v>
      </c>
      <c r="H40" s="18">
        <f>+D40/$B40</f>
        <v>2.579359859183604</v>
      </c>
      <c r="I40" s="18">
        <f>+E40/$B40</f>
        <v>0.44195001212354601</v>
      </c>
      <c r="K40" s="80">
        <v>1.8856321828307002E-2</v>
      </c>
      <c r="L40" s="80">
        <v>8.6830087745248793E-2</v>
      </c>
      <c r="M40" s="80">
        <v>8.4460871513142702E-2</v>
      </c>
      <c r="N40" s="80">
        <v>9.4961968222837298E-2</v>
      </c>
    </row>
    <row r="41" spans="1:14" x14ac:dyDescent="0.35">
      <c r="B41" s="73">
        <f>-K39</f>
        <v>-1.8856321828307002E-2</v>
      </c>
      <c r="C41" s="73">
        <f t="shared" ref="C41:E41" si="9">-L39</f>
        <v>-7.4986834877180303E-2</v>
      </c>
      <c r="D41" s="73">
        <f t="shared" si="9"/>
        <v>-0.114521497868232</v>
      </c>
      <c r="E41" s="73">
        <f t="shared" si="9"/>
        <v>-0.14262511117377299</v>
      </c>
      <c r="F41" s="18"/>
      <c r="G41" s="18">
        <f>+C42/$B42</f>
        <v>1.7865633911582248</v>
      </c>
      <c r="H41" s="18">
        <f>+D42/$B42</f>
        <v>2.1717626166299819</v>
      </c>
      <c r="I41" s="18">
        <f>+E42/$B42</f>
        <v>0.23294604046745127</v>
      </c>
      <c r="K41" s="80">
        <v>1.8856321828307002E-2</v>
      </c>
      <c r="L41" s="80">
        <v>8.2373258308493402E-2</v>
      </c>
      <c r="M41" s="80">
        <v>8.8718987609085004E-2</v>
      </c>
      <c r="N41" s="80">
        <v>3.5278908100360003E-2</v>
      </c>
    </row>
    <row r="42" spans="1:14" x14ac:dyDescent="0.35">
      <c r="A42" t="s">
        <v>9</v>
      </c>
      <c r="B42" s="72">
        <v>0.30002408033317401</v>
      </c>
      <c r="C42" s="72">
        <v>0.536012038389163</v>
      </c>
      <c r="D42" s="72">
        <v>0.65158108175637797</v>
      </c>
      <c r="E42" s="72">
        <v>6.9889421558501405E-2</v>
      </c>
      <c r="G42" s="18">
        <f>+C44/$B44</f>
        <v>2.0941196035909679</v>
      </c>
      <c r="H42" s="18">
        <f>+D44/$B44</f>
        <v>1.8396516475591123</v>
      </c>
      <c r="I42" s="18">
        <f>+E44/$B44</f>
        <v>0.15281934113026216</v>
      </c>
      <c r="K42" s="75"/>
    </row>
    <row r="43" spans="1:14" ht="15" customHeight="1" x14ac:dyDescent="0.35">
      <c r="B43" s="73">
        <f>-K40</f>
        <v>-1.8856321828307002E-2</v>
      </c>
      <c r="C43" s="73">
        <f t="shared" ref="C43:E43" si="10">-L40</f>
        <v>-8.6830087745248793E-2</v>
      </c>
      <c r="D43" s="73">
        <f t="shared" si="10"/>
        <v>-8.4460871513142702E-2</v>
      </c>
      <c r="E43" s="73">
        <f t="shared" si="10"/>
        <v>-9.4961968222837298E-2</v>
      </c>
      <c r="F43" s="81"/>
      <c r="G43" s="82"/>
      <c r="H43" s="82"/>
      <c r="I43" s="82"/>
      <c r="J43" s="81"/>
      <c r="K43" s="75"/>
    </row>
    <row r="44" spans="1:14" x14ac:dyDescent="0.35">
      <c r="A44" t="s">
        <v>10</v>
      </c>
      <c r="B44" s="72">
        <v>0.30002408033317401</v>
      </c>
      <c r="C44" s="72">
        <v>0.62828630817505104</v>
      </c>
      <c r="D44" s="72">
        <v>0.55193979369233104</v>
      </c>
      <c r="E44" s="72">
        <v>4.5849482279728501E-2</v>
      </c>
      <c r="F44" s="81"/>
      <c r="G44" s="81"/>
      <c r="H44" s="81"/>
      <c r="I44" s="81"/>
      <c r="J44" s="81"/>
      <c r="K44" s="75"/>
    </row>
    <row r="45" spans="1:14" ht="15" thickBot="1" x14ac:dyDescent="0.4">
      <c r="A45" s="19"/>
      <c r="B45" s="74">
        <f t="array" ref="B45">-K41:N41</f>
        <v>-1.8856321828307002E-2</v>
      </c>
      <c r="C45" s="74">
        <f t="shared" ref="C45:E45" si="11">-H47</f>
        <v>-8.8625088080741696E-2</v>
      </c>
      <c r="D45" s="74">
        <f t="shared" si="11"/>
        <v>-8.7677991056143698E-2</v>
      </c>
      <c r="E45" s="74">
        <f t="shared" si="11"/>
        <v>-7.5233432632621805E-2</v>
      </c>
      <c r="F45" s="81"/>
      <c r="G45" s="83">
        <v>3.27791808747964E-2</v>
      </c>
      <c r="H45" s="83">
        <v>7.5396741976460305E-2</v>
      </c>
      <c r="I45" s="83">
        <v>0.115293505002319</v>
      </c>
      <c r="J45" s="80">
        <v>0.14196233908585501</v>
      </c>
      <c r="K45" s="75"/>
    </row>
    <row r="46" spans="1:14" x14ac:dyDescent="0.35">
      <c r="F46" s="81"/>
      <c r="G46" s="80">
        <v>3.5902339137002803E-2</v>
      </c>
      <c r="H46" s="80">
        <v>8.7285450730600303E-2</v>
      </c>
      <c r="I46" s="80">
        <v>8.3582228841739506E-2</v>
      </c>
      <c r="J46" s="80">
        <v>9.8175524348070906E-2</v>
      </c>
    </row>
    <row r="47" spans="1:14" x14ac:dyDescent="0.35">
      <c r="A47" s="4" t="s">
        <v>140</v>
      </c>
      <c r="B47" s="54" t="s">
        <v>141</v>
      </c>
      <c r="F47" s="81"/>
      <c r="G47" s="80">
        <v>3.5398027084865398E-2</v>
      </c>
      <c r="H47" s="80">
        <v>8.8625088080741696E-2</v>
      </c>
      <c r="I47" s="80">
        <v>8.7677991056143698E-2</v>
      </c>
      <c r="J47" s="80">
        <v>7.5233432632621805E-2</v>
      </c>
    </row>
    <row r="48" spans="1:14" x14ac:dyDescent="0.35">
      <c r="A48" s="4" t="s">
        <v>19</v>
      </c>
      <c r="B48" s="55" t="s">
        <v>27</v>
      </c>
      <c r="C48" s="55" t="s">
        <v>28</v>
      </c>
      <c r="D48" s="55" t="s">
        <v>61</v>
      </c>
      <c r="E48" s="55" t="s">
        <v>84</v>
      </c>
      <c r="G48" s="75"/>
      <c r="H48" s="75"/>
      <c r="I48" s="75"/>
      <c r="J48" s="75"/>
    </row>
    <row r="49" spans="1:9" x14ac:dyDescent="0.35">
      <c r="A49" s="4" t="s">
        <v>118</v>
      </c>
      <c r="B49" s="1">
        <v>93</v>
      </c>
      <c r="C49" s="1"/>
      <c r="D49" s="1"/>
      <c r="E49" s="1"/>
    </row>
    <row r="51" spans="1:9" ht="18.5" hidden="1" x14ac:dyDescent="0.45">
      <c r="A51" s="99" t="s">
        <v>26</v>
      </c>
      <c r="B51" s="99"/>
      <c r="C51" s="99"/>
      <c r="D51" s="99"/>
      <c r="E51" s="99"/>
    </row>
    <row r="52" spans="1:9" ht="15" hidden="1" thickBot="1" x14ac:dyDescent="0.4">
      <c r="G52" s="85" t="s">
        <v>24</v>
      </c>
      <c r="H52" s="85"/>
      <c r="I52" s="85"/>
    </row>
    <row r="53" spans="1:9" ht="15" hidden="1" thickBot="1" x14ac:dyDescent="0.4">
      <c r="A53" s="10" t="s">
        <v>8</v>
      </c>
      <c r="B53" s="11" t="s">
        <v>3</v>
      </c>
      <c r="C53" s="11" t="s">
        <v>4</v>
      </c>
      <c r="D53" s="11" t="s">
        <v>5</v>
      </c>
      <c r="E53" s="11" t="s">
        <v>6</v>
      </c>
      <c r="G53" s="8" t="s">
        <v>4</v>
      </c>
      <c r="H53" s="8" t="s">
        <v>25</v>
      </c>
      <c r="I53" s="8" t="s">
        <v>6</v>
      </c>
    </row>
    <row r="54" spans="1:9" hidden="1" x14ac:dyDescent="0.35">
      <c r="A54" t="s">
        <v>93</v>
      </c>
      <c r="B54" s="9">
        <v>0.27409229552616299</v>
      </c>
      <c r="C54" s="9">
        <v>0.376512905972681</v>
      </c>
      <c r="D54" s="9">
        <v>0.79002107522393805</v>
      </c>
      <c r="E54" s="9">
        <v>0.15027534446115601</v>
      </c>
      <c r="G54" s="18">
        <f t="shared" ref="G54:G56" si="12">+C54/$B54</f>
        <v>1.373671978812486</v>
      </c>
      <c r="H54" s="18">
        <f t="shared" ref="H54:H56" si="13">+D54/$B54</f>
        <v>2.882317701442024</v>
      </c>
      <c r="I54" s="18">
        <f t="shared" ref="I54:I56" si="14">+E54/$B54</f>
        <v>0.54826548178845746</v>
      </c>
    </row>
    <row r="55" spans="1:9" hidden="1" x14ac:dyDescent="0.35">
      <c r="A55" t="s">
        <v>9</v>
      </c>
      <c r="B55" s="9">
        <v>0.27409229552616299</v>
      </c>
      <c r="C55" s="9">
        <v>0.581256120450657</v>
      </c>
      <c r="D55" s="9">
        <v>0.62356671376080797</v>
      </c>
      <c r="E55" s="9">
        <v>7.8971052048355805E-2</v>
      </c>
      <c r="G55" s="18">
        <f t="shared" si="12"/>
        <v>2.1206583692359722</v>
      </c>
      <c r="H55" s="18">
        <f t="shared" si="13"/>
        <v>2.2750245955063209</v>
      </c>
      <c r="I55" s="18">
        <f t="shared" si="14"/>
        <v>0.28811846716361922</v>
      </c>
    </row>
    <row r="56" spans="1:9" ht="15" hidden="1" thickBot="1" x14ac:dyDescent="0.4">
      <c r="A56" s="19" t="s">
        <v>10</v>
      </c>
      <c r="B56" s="20">
        <v>0.27409229552616299</v>
      </c>
      <c r="C56" s="20">
        <v>0.51130203965422705</v>
      </c>
      <c r="D56" s="20">
        <v>0.61685941254475496</v>
      </c>
      <c r="E56" s="20">
        <v>0.13010063352593601</v>
      </c>
      <c r="G56" s="18">
        <f t="shared" si="12"/>
        <v>1.8654374748940057</v>
      </c>
      <c r="H56" s="18">
        <f t="shared" si="13"/>
        <v>2.2505536369075858</v>
      </c>
      <c r="I56" s="18">
        <f t="shared" si="14"/>
        <v>0.47465994356458474</v>
      </c>
    </row>
    <row r="57" spans="1:9" hidden="1" x14ac:dyDescent="0.35"/>
    <row r="58" spans="1:9" hidden="1" x14ac:dyDescent="0.35">
      <c r="A58" s="4" t="s">
        <v>140</v>
      </c>
      <c r="B58" s="64" t="s">
        <v>141</v>
      </c>
    </row>
    <row r="59" spans="1:9" hidden="1" x14ac:dyDescent="0.35">
      <c r="A59" s="4" t="s">
        <v>19</v>
      </c>
      <c r="B59" s="55" t="s">
        <v>27</v>
      </c>
      <c r="C59" s="55" t="s">
        <v>20</v>
      </c>
      <c r="D59" s="55" t="s">
        <v>61</v>
      </c>
      <c r="E59" s="55" t="s">
        <v>84</v>
      </c>
    </row>
    <row r="60" spans="1:9" hidden="1" x14ac:dyDescent="0.35">
      <c r="A60" s="4" t="s">
        <v>118</v>
      </c>
      <c r="B60" s="4">
        <v>93</v>
      </c>
    </row>
    <row r="61" spans="1:9" hidden="1" x14ac:dyDescent="0.35"/>
    <row r="62" spans="1:9" hidden="1" x14ac:dyDescent="0.35"/>
  </sheetData>
  <mergeCells count="10">
    <mergeCell ref="G38:I38"/>
    <mergeCell ref="A51:E51"/>
    <mergeCell ref="G52:I52"/>
    <mergeCell ref="G2:I2"/>
    <mergeCell ref="A1:E1"/>
    <mergeCell ref="A15:E15"/>
    <mergeCell ref="G13:I13"/>
    <mergeCell ref="A37:E37"/>
    <mergeCell ref="A26:E26"/>
    <mergeCell ref="G24:I24"/>
  </mergeCells>
  <conditionalFormatting sqref="G4:G6">
    <cfRule type="colorScale" priority="12">
      <colorScale>
        <cfvo type="min"/>
        <cfvo type="max"/>
        <color rgb="FF63BE7B"/>
        <color rgb="FFFCFCFF"/>
      </colorScale>
    </cfRule>
  </conditionalFormatting>
  <conditionalFormatting sqref="G15:G17">
    <cfRule type="colorScale" priority="15">
      <colorScale>
        <cfvo type="min"/>
        <cfvo type="max"/>
        <color rgb="FFFCFCFF"/>
        <color rgb="FF63BE7B"/>
      </colorScale>
    </cfRule>
  </conditionalFormatting>
  <conditionalFormatting sqref="G26:G28">
    <cfRule type="colorScale" priority="3">
      <colorScale>
        <cfvo type="min"/>
        <cfvo type="max"/>
        <color rgb="FFFCFCFF"/>
        <color rgb="FF63BE7B"/>
      </colorScale>
    </cfRule>
  </conditionalFormatting>
  <conditionalFormatting sqref="G40:G43 G45">
    <cfRule type="colorScale" priority="9">
      <colorScale>
        <cfvo type="min"/>
        <cfvo type="max"/>
        <color rgb="FFFCFCFF"/>
        <color rgb="FF63BE7B"/>
      </colorScale>
    </cfRule>
  </conditionalFormatting>
  <conditionalFormatting sqref="G54:G56">
    <cfRule type="colorScale" priority="6">
      <colorScale>
        <cfvo type="min"/>
        <cfvo type="max"/>
        <color rgb="FFFCFCFF"/>
        <color rgb="FF63BE7B"/>
      </colorScale>
    </cfRule>
  </conditionalFormatting>
  <conditionalFormatting sqref="H4:H6">
    <cfRule type="colorScale" priority="11">
      <colorScale>
        <cfvo type="min"/>
        <cfvo type="max"/>
        <color rgb="FF63BE7B"/>
        <color rgb="FFFCFCFF"/>
      </colorScale>
    </cfRule>
  </conditionalFormatting>
  <conditionalFormatting sqref="H15:H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H26:H28">
    <cfRule type="colorScale" priority="2">
      <colorScale>
        <cfvo type="min"/>
        <cfvo type="max"/>
        <color rgb="FFFCFCFF"/>
        <color rgb="FF63BE7B"/>
      </colorScale>
    </cfRule>
  </conditionalFormatting>
  <conditionalFormatting sqref="H40:H43 H45">
    <cfRule type="colorScale" priority="8">
      <colorScale>
        <cfvo type="min"/>
        <cfvo type="max"/>
        <color rgb="FFFCFCFF"/>
        <color rgb="FF63BE7B"/>
      </colorScale>
    </cfRule>
  </conditionalFormatting>
  <conditionalFormatting sqref="H54:H56">
    <cfRule type="colorScale" priority="5">
      <colorScale>
        <cfvo type="min"/>
        <cfvo type="max"/>
        <color rgb="FFFCFCFF"/>
        <color rgb="FF63BE7B"/>
      </colorScale>
    </cfRule>
  </conditionalFormatting>
  <conditionalFormatting sqref="I4:I6">
    <cfRule type="colorScale" priority="10">
      <colorScale>
        <cfvo type="min"/>
        <cfvo type="max"/>
        <color rgb="FF63BE7B"/>
        <color rgb="FFFCFCFF"/>
      </colorScale>
    </cfRule>
  </conditionalFormatting>
  <conditionalFormatting sqref="I15:I17">
    <cfRule type="colorScale" priority="13">
      <colorScale>
        <cfvo type="min"/>
        <cfvo type="max"/>
        <color rgb="FFFCFCFF"/>
        <color rgb="FF63BE7B"/>
      </colorScale>
    </cfRule>
  </conditionalFormatting>
  <conditionalFormatting sqref="I26:I28">
    <cfRule type="colorScale" priority="1">
      <colorScale>
        <cfvo type="min"/>
        <cfvo type="max"/>
        <color rgb="FFFCFCFF"/>
        <color rgb="FF63BE7B"/>
      </colorScale>
    </cfRule>
  </conditionalFormatting>
  <conditionalFormatting sqref="I40:I43 I45">
    <cfRule type="colorScale" priority="7">
      <colorScale>
        <cfvo type="min"/>
        <cfvo type="max"/>
        <color rgb="FFFCFCFF"/>
        <color rgb="FF63BE7B"/>
      </colorScale>
    </cfRule>
  </conditionalFormatting>
  <conditionalFormatting sqref="I54:I5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9AE-E34E-4A18-B651-4D2CF9D0D43B}">
  <sheetPr>
    <tabColor theme="7"/>
  </sheetPr>
  <dimension ref="A1:I11"/>
  <sheetViews>
    <sheetView showGridLines="0" zoomScale="145" zoomScaleNormal="145" workbookViewId="0">
      <selection activeCell="B15" sqref="B15"/>
    </sheetView>
  </sheetViews>
  <sheetFormatPr defaultRowHeight="14.5" x14ac:dyDescent="0.35"/>
  <cols>
    <col min="1" max="1" width="20.453125" bestFit="1" customWidth="1"/>
    <col min="2" max="5" width="17.453125" bestFit="1" customWidth="1"/>
  </cols>
  <sheetData>
    <row r="1" spans="1:9" x14ac:dyDescent="0.35">
      <c r="A1" s="4" t="s">
        <v>140</v>
      </c>
      <c r="B1" t="s">
        <v>142</v>
      </c>
    </row>
    <row r="3" spans="1:9" ht="18.5" x14ac:dyDescent="0.45">
      <c r="A3" s="99" t="s">
        <v>26</v>
      </c>
      <c r="B3" s="99"/>
      <c r="C3" s="99"/>
      <c r="D3" s="99"/>
      <c r="E3" s="99"/>
    </row>
    <row r="4" spans="1:9" ht="15" thickBot="1" x14ac:dyDescent="0.4">
      <c r="G4" s="85" t="s">
        <v>24</v>
      </c>
      <c r="H4" s="85"/>
      <c r="I4" s="85"/>
    </row>
    <row r="5" spans="1:9" ht="15" thickBot="1" x14ac:dyDescent="0.4">
      <c r="A5" s="10" t="s">
        <v>8</v>
      </c>
      <c r="B5" s="11" t="s">
        <v>3</v>
      </c>
      <c r="C5" s="11" t="s">
        <v>4</v>
      </c>
      <c r="D5" s="11" t="s">
        <v>5</v>
      </c>
      <c r="E5" s="11" t="s">
        <v>6</v>
      </c>
      <c r="G5" s="8" t="s">
        <v>4</v>
      </c>
      <c r="H5" s="8" t="s">
        <v>25</v>
      </c>
      <c r="I5" s="8" t="s">
        <v>6</v>
      </c>
    </row>
    <row r="6" spans="1:9" x14ac:dyDescent="0.35">
      <c r="A6" t="s">
        <v>93</v>
      </c>
      <c r="B6" s="9">
        <v>0.29593120000000001</v>
      </c>
      <c r="C6" s="9">
        <v>0.43839400000000001</v>
      </c>
      <c r="D6" s="9">
        <v>0.67276720000000001</v>
      </c>
      <c r="E6" s="9">
        <v>0.1945896</v>
      </c>
      <c r="G6" s="18">
        <f>+C6/$B6</f>
        <v>1.481405137410317</v>
      </c>
      <c r="H6" s="18">
        <f t="shared" ref="H6:I8" si="0">+D6/$B6</f>
        <v>2.2733905718626493</v>
      </c>
      <c r="I6" s="18">
        <f t="shared" si="0"/>
        <v>0.65755013327422052</v>
      </c>
    </row>
    <row r="7" spans="1:9" x14ac:dyDescent="0.35">
      <c r="A7" t="s">
        <v>9</v>
      </c>
      <c r="B7" s="9">
        <v>0.27454250000000002</v>
      </c>
      <c r="C7" s="9">
        <v>0.5662315</v>
      </c>
      <c r="D7" s="9">
        <v>0.65564169999999999</v>
      </c>
      <c r="E7" s="9">
        <v>5.9034499999999997E-2</v>
      </c>
      <c r="G7" s="18">
        <f t="shared" ref="G7:G8" si="1">+C7/$B7</f>
        <v>2.0624548111858818</v>
      </c>
      <c r="H7" s="18">
        <f t="shared" si="0"/>
        <v>2.3881246073012372</v>
      </c>
      <c r="I7" s="18">
        <f t="shared" si="0"/>
        <v>0.21502863855322943</v>
      </c>
    </row>
    <row r="8" spans="1:9" ht="15" thickBot="1" x14ac:dyDescent="0.4">
      <c r="A8" s="19" t="s">
        <v>10</v>
      </c>
      <c r="B8" s="20">
        <v>0.27069300000000002</v>
      </c>
      <c r="C8" s="20">
        <v>0.62212940000000005</v>
      </c>
      <c r="D8" s="20">
        <v>0.54990119999999998</v>
      </c>
      <c r="E8" s="20">
        <v>7.5414999999999996E-2</v>
      </c>
      <c r="G8" s="18">
        <f t="shared" si="1"/>
        <v>2.2982840339425108</v>
      </c>
      <c r="H8" s="18">
        <f t="shared" si="0"/>
        <v>2.0314570380467907</v>
      </c>
      <c r="I8" s="18">
        <f t="shared" si="0"/>
        <v>0.27859974214331362</v>
      </c>
    </row>
    <row r="10" spans="1:9" x14ac:dyDescent="0.35">
      <c r="A10" s="4" t="s">
        <v>19</v>
      </c>
      <c r="B10" s="21" t="s">
        <v>85</v>
      </c>
      <c r="C10" s="21" t="s">
        <v>22</v>
      </c>
      <c r="D10" s="21"/>
      <c r="E10" s="21"/>
    </row>
    <row r="11" spans="1:9" x14ac:dyDescent="0.35">
      <c r="A11" s="4" t="s">
        <v>118</v>
      </c>
    </row>
  </sheetData>
  <mergeCells count="2">
    <mergeCell ref="A3:E3"/>
    <mergeCell ref="G4:I4"/>
  </mergeCells>
  <conditionalFormatting sqref="G6:G8">
    <cfRule type="colorScale" priority="12">
      <colorScale>
        <cfvo type="min"/>
        <cfvo type="max"/>
        <color rgb="FF63BE7B"/>
        <color rgb="FFFCFCFF"/>
      </colorScale>
    </cfRule>
  </conditionalFormatting>
  <conditionalFormatting sqref="H6:H8">
    <cfRule type="colorScale" priority="11">
      <colorScale>
        <cfvo type="min"/>
        <cfvo type="max"/>
        <color rgb="FF63BE7B"/>
        <color rgb="FFFCFCFF"/>
      </colorScale>
    </cfRule>
  </conditionalFormatting>
  <conditionalFormatting sqref="I6:I8">
    <cfRule type="colorScale" priority="10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4394-3725-49AA-88D9-CE062D28E523}">
  <sheetPr>
    <tabColor rgb="FF00B0F0"/>
  </sheetPr>
  <dimension ref="A1:Q101"/>
  <sheetViews>
    <sheetView showGridLines="0" zoomScale="70" zoomScaleNormal="70" workbookViewId="0">
      <selection activeCell="E81" sqref="E81"/>
    </sheetView>
  </sheetViews>
  <sheetFormatPr defaultRowHeight="14.5" x14ac:dyDescent="0.35"/>
  <cols>
    <col min="2" max="2" width="14.1796875" bestFit="1" customWidth="1"/>
    <col min="3" max="3" width="11.453125" bestFit="1" customWidth="1"/>
    <col min="4" max="4" width="14.1796875" bestFit="1" customWidth="1"/>
    <col min="5" max="5" width="18.1796875" bestFit="1" customWidth="1"/>
    <col min="6" max="6" width="10.1796875" bestFit="1" customWidth="1"/>
    <col min="8" max="8" width="17.36328125" customWidth="1"/>
    <col min="12" max="12" width="22.453125" customWidth="1"/>
  </cols>
  <sheetData>
    <row r="1" spans="1:14" x14ac:dyDescent="0.35">
      <c r="A1" s="4" t="s">
        <v>140</v>
      </c>
      <c r="B1" s="4" t="s">
        <v>141</v>
      </c>
    </row>
    <row r="2" spans="1:14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4" ht="15" thickBot="1" x14ac:dyDescent="0.4">
      <c r="B3" s="35"/>
    </row>
    <row r="4" spans="1:14" ht="15" thickBot="1" x14ac:dyDescent="0.4">
      <c r="B4" s="10" t="s">
        <v>291</v>
      </c>
      <c r="C4" s="10" t="s">
        <v>63</v>
      </c>
    </row>
    <row r="5" spans="1:14" x14ac:dyDescent="0.35">
      <c r="B5" s="35">
        <v>0.01</v>
      </c>
      <c r="C5" s="9">
        <v>-8.5726899999999995E-2</v>
      </c>
      <c r="E5" s="5" t="s">
        <v>64</v>
      </c>
      <c r="F5" s="47">
        <v>62</v>
      </c>
      <c r="H5" s="5" t="s">
        <v>129</v>
      </c>
      <c r="I5" s="5">
        <v>61</v>
      </c>
    </row>
    <row r="6" spans="1:14" x14ac:dyDescent="0.35">
      <c r="B6" s="35">
        <v>0.05</v>
      </c>
      <c r="C6" s="9">
        <v>-3.5477399999999999E-2</v>
      </c>
      <c r="E6" t="s">
        <v>65</v>
      </c>
      <c r="F6" s="48">
        <v>62</v>
      </c>
      <c r="H6" t="s">
        <v>130</v>
      </c>
      <c r="I6">
        <v>1</v>
      </c>
      <c r="N6" s="35"/>
    </row>
    <row r="7" spans="1:14" x14ac:dyDescent="0.35">
      <c r="B7" s="35">
        <v>0.1</v>
      </c>
      <c r="C7" s="9">
        <v>-2.5936399999999998E-2</v>
      </c>
      <c r="F7" s="28"/>
      <c r="N7" s="35"/>
    </row>
    <row r="8" spans="1:14" ht="15" thickBot="1" x14ac:dyDescent="0.4">
      <c r="B8" s="35">
        <v>0.25</v>
      </c>
      <c r="C8" s="9">
        <v>-1.6315E-2</v>
      </c>
      <c r="E8" t="s">
        <v>66</v>
      </c>
      <c r="F8" s="28">
        <v>3.13523E-2</v>
      </c>
      <c r="H8" s="19" t="s">
        <v>71</v>
      </c>
      <c r="I8" s="19">
        <v>62</v>
      </c>
      <c r="N8" s="35"/>
    </row>
    <row r="9" spans="1:14" x14ac:dyDescent="0.35">
      <c r="C9" s="9"/>
      <c r="E9" t="s">
        <v>67</v>
      </c>
      <c r="F9" s="28">
        <v>0.19028310000000001</v>
      </c>
      <c r="N9" s="35"/>
    </row>
    <row r="10" spans="1:14" x14ac:dyDescent="0.35">
      <c r="B10" s="35">
        <v>0.5</v>
      </c>
      <c r="C10" s="9">
        <v>1.06E-5</v>
      </c>
      <c r="F10" s="28"/>
      <c r="H10" s="100" t="s">
        <v>293</v>
      </c>
      <c r="I10" s="100"/>
      <c r="L10" s="35"/>
    </row>
    <row r="11" spans="1:14" ht="14.5" customHeight="1" x14ac:dyDescent="0.35">
      <c r="C11" s="9"/>
      <c r="E11" t="s">
        <v>68</v>
      </c>
      <c r="F11" s="28">
        <v>3.6207700000000002E-2</v>
      </c>
      <c r="H11" s="100"/>
      <c r="I11" s="100"/>
      <c r="L11" s="35"/>
      <c r="N11" s="35"/>
    </row>
    <row r="12" spans="1:14" x14ac:dyDescent="0.35">
      <c r="B12" s="35">
        <v>0.75</v>
      </c>
      <c r="C12" s="9">
        <v>1.76679E-2</v>
      </c>
      <c r="E12" t="s">
        <v>69</v>
      </c>
      <c r="F12" s="28">
        <v>5.2985199999999999</v>
      </c>
      <c r="H12" s="100"/>
      <c r="I12" s="100"/>
      <c r="L12" s="35"/>
    </row>
    <row r="13" spans="1:14" ht="15" thickBot="1" x14ac:dyDescent="0.4">
      <c r="B13" s="35">
        <v>0.9</v>
      </c>
      <c r="C13" s="9">
        <v>2.3116399999999999E-2</v>
      </c>
      <c r="E13" s="19" t="s">
        <v>70</v>
      </c>
      <c r="F13" s="49">
        <v>30.137509999999999</v>
      </c>
      <c r="H13" s="100"/>
      <c r="I13" s="100"/>
      <c r="L13" s="35"/>
      <c r="N13" s="35"/>
    </row>
    <row r="14" spans="1:14" x14ac:dyDescent="0.35">
      <c r="B14" s="35">
        <v>0.95</v>
      </c>
      <c r="C14" s="9">
        <v>3.41734E-2</v>
      </c>
      <c r="N14" s="35"/>
    </row>
    <row r="15" spans="1:14" ht="15" thickBot="1" x14ac:dyDescent="0.4">
      <c r="B15" s="45">
        <v>0.99</v>
      </c>
      <c r="C15" s="46">
        <v>1.185808</v>
      </c>
      <c r="L15" s="35"/>
      <c r="N15" s="35"/>
    </row>
    <row r="16" spans="1:14" ht="15.5" thickTop="1" thickBot="1" x14ac:dyDescent="0.4">
      <c r="L16" s="35"/>
      <c r="N16" s="35"/>
    </row>
    <row r="17" spans="1:12" ht="15" thickBot="1" x14ac:dyDescent="0.4">
      <c r="B17" s="10" t="s">
        <v>292</v>
      </c>
      <c r="C17" s="10" t="s">
        <v>63</v>
      </c>
      <c r="L17" s="35"/>
    </row>
    <row r="18" spans="1:12" x14ac:dyDescent="0.35">
      <c r="B18" s="35">
        <v>0.01</v>
      </c>
      <c r="C18" s="9">
        <v>-5.0253699999999998E-2</v>
      </c>
      <c r="L18" s="35"/>
    </row>
    <row r="19" spans="1:12" x14ac:dyDescent="0.35">
      <c r="B19" s="35">
        <v>0.05</v>
      </c>
      <c r="C19" s="9">
        <v>-3.22005E-2</v>
      </c>
      <c r="L19" s="35"/>
    </row>
    <row r="20" spans="1:12" x14ac:dyDescent="0.35">
      <c r="B20" s="35">
        <v>0.1</v>
      </c>
      <c r="C20" s="9">
        <v>-2.3568599999999999E-2</v>
      </c>
      <c r="L20" s="35"/>
    </row>
    <row r="21" spans="1:12" x14ac:dyDescent="0.35">
      <c r="B21" s="35">
        <v>0.25</v>
      </c>
      <c r="C21" s="9">
        <v>-7.6252999999999998E-3</v>
      </c>
      <c r="H21" s="35"/>
      <c r="L21" s="35"/>
    </row>
    <row r="22" spans="1:12" x14ac:dyDescent="0.35">
      <c r="C22" s="9"/>
      <c r="H22" s="35"/>
      <c r="L22" s="35"/>
    </row>
    <row r="23" spans="1:12" x14ac:dyDescent="0.35">
      <c r="B23" s="35">
        <v>0.5</v>
      </c>
      <c r="C23" s="9">
        <v>-1.353E-3</v>
      </c>
      <c r="H23" s="35"/>
      <c r="L23" s="35"/>
    </row>
    <row r="24" spans="1:12" x14ac:dyDescent="0.35">
      <c r="C24" s="9"/>
      <c r="H24" s="35"/>
      <c r="L24" s="35"/>
    </row>
    <row r="25" spans="1:12" x14ac:dyDescent="0.35">
      <c r="B25" s="35">
        <v>0.75</v>
      </c>
      <c r="C25" s="9">
        <v>1.09566E-2</v>
      </c>
      <c r="L25" s="35"/>
    </row>
    <row r="26" spans="1:12" x14ac:dyDescent="0.35">
      <c r="B26" s="35">
        <v>0.9</v>
      </c>
      <c r="C26" s="9">
        <v>2.0917100000000001E-2</v>
      </c>
      <c r="H26" s="35"/>
      <c r="L26" s="35"/>
    </row>
    <row r="27" spans="1:12" x14ac:dyDescent="0.35">
      <c r="B27" s="35">
        <v>0.95</v>
      </c>
      <c r="C27" s="9">
        <v>3.6848199999999998E-2</v>
      </c>
      <c r="L27" s="35"/>
    </row>
    <row r="28" spans="1:12" ht="15" thickBot="1" x14ac:dyDescent="0.4">
      <c r="B28" s="45">
        <v>0.99</v>
      </c>
      <c r="C28" s="46">
        <v>3.7408190000000001</v>
      </c>
      <c r="H28" s="35"/>
      <c r="L28" s="35"/>
    </row>
    <row r="29" spans="1:12" ht="15" thickTop="1" x14ac:dyDescent="0.35">
      <c r="H29" s="35"/>
      <c r="L29" s="35"/>
    </row>
    <row r="30" spans="1:12" x14ac:dyDescent="0.35">
      <c r="H30" s="35"/>
      <c r="L30" s="35"/>
    </row>
    <row r="31" spans="1:12" x14ac:dyDescent="0.35">
      <c r="H31" s="35"/>
      <c r="L31" s="35"/>
    </row>
    <row r="32" spans="1:12" x14ac:dyDescent="0.35">
      <c r="A32" s="4" t="s">
        <v>140</v>
      </c>
      <c r="B32" t="s">
        <v>141</v>
      </c>
      <c r="L32" s="35"/>
    </row>
    <row r="33" spans="1:17" x14ac:dyDescent="0.35">
      <c r="A33" s="4" t="s">
        <v>19</v>
      </c>
      <c r="B33" s="21" t="s">
        <v>27</v>
      </c>
      <c r="C33" s="21" t="s">
        <v>28</v>
      </c>
      <c r="D33" s="21" t="s">
        <v>61</v>
      </c>
      <c r="E33" s="21" t="s">
        <v>84</v>
      </c>
      <c r="H33" s="89"/>
      <c r="I33" s="89"/>
      <c r="L33" s="35"/>
    </row>
    <row r="34" spans="1:17" ht="15" thickBot="1" x14ac:dyDescent="0.4">
      <c r="K34" t="s">
        <v>290</v>
      </c>
      <c r="O34" s="79"/>
      <c r="P34" s="89" t="s">
        <v>280</v>
      </c>
      <c r="Q34" s="89"/>
    </row>
    <row r="35" spans="1:17" ht="15" thickBot="1" x14ac:dyDescent="0.4">
      <c r="B35" s="10" t="s">
        <v>291</v>
      </c>
      <c r="C35" s="10" t="s">
        <v>63</v>
      </c>
      <c r="E35" s="5" t="s">
        <v>64</v>
      </c>
      <c r="F35" s="47">
        <v>93</v>
      </c>
      <c r="H35" s="5" t="s">
        <v>129</v>
      </c>
      <c r="I35" s="5">
        <f>+I38-I36</f>
        <v>86</v>
      </c>
      <c r="K35" t="s">
        <v>283</v>
      </c>
      <c r="L35" s="35"/>
      <c r="O35" s="23"/>
      <c r="P35" s="78" t="s">
        <v>281</v>
      </c>
      <c r="Q35" s="78" t="s">
        <v>282</v>
      </c>
    </row>
    <row r="36" spans="1:17" x14ac:dyDescent="0.35">
      <c r="B36" s="35">
        <v>0.01</v>
      </c>
      <c r="C36" s="9">
        <v>-4.8694680000000004</v>
      </c>
      <c r="E36" t="s">
        <v>65</v>
      </c>
      <c r="F36" s="48">
        <v>93</v>
      </c>
      <c r="H36" t="s">
        <v>130</v>
      </c>
      <c r="I36">
        <v>7</v>
      </c>
      <c r="K36" s="35" t="s">
        <v>284</v>
      </c>
      <c r="O36" s="79" t="s">
        <v>278</v>
      </c>
      <c r="P36">
        <v>28</v>
      </c>
      <c r="Q36">
        <v>3</v>
      </c>
    </row>
    <row r="37" spans="1:17" x14ac:dyDescent="0.35">
      <c r="B37" s="35">
        <v>0.05</v>
      </c>
      <c r="C37" s="9">
        <v>-2.0304549999999999</v>
      </c>
      <c r="F37" s="28"/>
      <c r="K37" s="35" t="s">
        <v>285</v>
      </c>
      <c r="O37" s="79" t="s">
        <v>279</v>
      </c>
      <c r="P37">
        <v>58</v>
      </c>
      <c r="Q37">
        <v>4</v>
      </c>
    </row>
    <row r="38" spans="1:17" ht="15" thickBot="1" x14ac:dyDescent="0.4">
      <c r="B38" s="35">
        <v>0.1</v>
      </c>
      <c r="C38" s="9">
        <v>-0.63951970000000002</v>
      </c>
      <c r="E38" t="s">
        <v>66</v>
      </c>
      <c r="F38" s="28">
        <v>-1.32762E-2</v>
      </c>
      <c r="H38" s="19" t="s">
        <v>71</v>
      </c>
      <c r="I38" s="19">
        <v>93</v>
      </c>
      <c r="K38" s="35" t="s">
        <v>286</v>
      </c>
    </row>
    <row r="39" spans="1:17" x14ac:dyDescent="0.35">
      <c r="B39" s="35">
        <v>0.25</v>
      </c>
      <c r="C39" s="9">
        <v>-0.1918347</v>
      </c>
      <c r="E39" t="s">
        <v>67</v>
      </c>
      <c r="F39" s="28">
        <v>1.168353</v>
      </c>
      <c r="K39" s="35" t="s">
        <v>287</v>
      </c>
    </row>
    <row r="40" spans="1:17" x14ac:dyDescent="0.35">
      <c r="C40" s="9"/>
      <c r="F40" s="28"/>
      <c r="H40" s="100" t="s">
        <v>293</v>
      </c>
      <c r="I40" s="100"/>
      <c r="K40" t="s">
        <v>288</v>
      </c>
    </row>
    <row r="41" spans="1:17" x14ac:dyDescent="0.35">
      <c r="B41" s="35">
        <v>0.5</v>
      </c>
      <c r="C41" s="9">
        <v>1.5392599999999999E-2</v>
      </c>
      <c r="E41" t="s">
        <v>68</v>
      </c>
      <c r="F41" s="28">
        <v>1.365048</v>
      </c>
      <c r="H41" s="100"/>
      <c r="I41" s="100"/>
      <c r="K41" t="s">
        <v>289</v>
      </c>
    </row>
    <row r="42" spans="1:17" x14ac:dyDescent="0.35">
      <c r="C42" s="9"/>
      <c r="E42" t="s">
        <v>69</v>
      </c>
      <c r="F42" s="28">
        <v>-0.3439432</v>
      </c>
      <c r="H42" s="100"/>
      <c r="I42" s="100"/>
    </row>
    <row r="43" spans="1:17" ht="15" thickBot="1" x14ac:dyDescent="0.4">
      <c r="B43" s="35">
        <v>0.75</v>
      </c>
      <c r="C43" s="9">
        <v>0.36161979999999999</v>
      </c>
      <c r="E43" s="19" t="s">
        <v>70</v>
      </c>
      <c r="F43" s="49">
        <v>13.51919</v>
      </c>
      <c r="H43" s="100"/>
      <c r="I43" s="100"/>
    </row>
    <row r="44" spans="1:17" x14ac:dyDescent="0.35">
      <c r="B44" s="35">
        <v>0.9</v>
      </c>
      <c r="C44" s="9">
        <v>0.87319409999999997</v>
      </c>
    </row>
    <row r="45" spans="1:17" x14ac:dyDescent="0.35">
      <c r="B45" s="35">
        <v>0.95</v>
      </c>
      <c r="C45" s="9">
        <v>1.177781</v>
      </c>
    </row>
    <row r="46" spans="1:17" ht="15" thickBot="1" x14ac:dyDescent="0.4">
      <c r="B46" s="45">
        <v>0.99</v>
      </c>
      <c r="C46" s="46">
        <v>5.731446</v>
      </c>
    </row>
    <row r="47" spans="1:17" ht="15" thickTop="1" x14ac:dyDescent="0.35">
      <c r="E47" s="35"/>
    </row>
    <row r="48" spans="1:17" ht="15" thickBot="1" x14ac:dyDescent="0.4">
      <c r="E48" s="35"/>
    </row>
    <row r="49" spans="1:6" ht="15" thickBot="1" x14ac:dyDescent="0.4">
      <c r="B49" s="10" t="s">
        <v>292</v>
      </c>
      <c r="C49" s="10" t="s">
        <v>63</v>
      </c>
      <c r="E49" s="35"/>
    </row>
    <row r="50" spans="1:6" x14ac:dyDescent="0.35">
      <c r="B50" s="35">
        <v>0.01</v>
      </c>
      <c r="C50" s="9">
        <v>-0.85092900000000005</v>
      </c>
      <c r="E50" s="35"/>
    </row>
    <row r="51" spans="1:6" x14ac:dyDescent="0.35">
      <c r="B51" s="35">
        <v>0.05</v>
      </c>
      <c r="C51" s="9">
        <v>-0.39615220000000001</v>
      </c>
    </row>
    <row r="52" spans="1:6" x14ac:dyDescent="0.35">
      <c r="B52" s="35">
        <v>0.1</v>
      </c>
      <c r="C52" s="9">
        <v>-0.20169000000000001</v>
      </c>
      <c r="E52" s="35"/>
    </row>
    <row r="53" spans="1:6" x14ac:dyDescent="0.35">
      <c r="B53" s="35">
        <v>0.25</v>
      </c>
      <c r="C53" s="9">
        <v>-6.5401100000000004E-2</v>
      </c>
    </row>
    <row r="54" spans="1:6" x14ac:dyDescent="0.35">
      <c r="C54" s="9"/>
      <c r="E54" s="35"/>
    </row>
    <row r="55" spans="1:6" x14ac:dyDescent="0.35">
      <c r="B55" s="35">
        <v>0.5</v>
      </c>
      <c r="C55" s="9">
        <v>2.0936300000000001E-2</v>
      </c>
      <c r="E55" s="35"/>
    </row>
    <row r="56" spans="1:6" x14ac:dyDescent="0.35">
      <c r="C56" s="9"/>
      <c r="E56" s="35"/>
    </row>
    <row r="57" spans="1:6" x14ac:dyDescent="0.35">
      <c r="B57" s="35">
        <v>0.75</v>
      </c>
      <c r="C57" s="9">
        <v>0.17986369999999999</v>
      </c>
      <c r="E57" s="35"/>
    </row>
    <row r="58" spans="1:6" x14ac:dyDescent="0.35">
      <c r="B58" s="35">
        <v>0.9</v>
      </c>
      <c r="C58" s="9">
        <v>0.55942829999999999</v>
      </c>
    </row>
    <row r="59" spans="1:6" x14ac:dyDescent="0.35">
      <c r="B59" s="35">
        <v>0.95</v>
      </c>
      <c r="C59" s="9">
        <v>0.82273249999999998</v>
      </c>
    </row>
    <row r="60" spans="1:6" ht="15" thickBot="1" x14ac:dyDescent="0.4">
      <c r="B60" s="45">
        <v>0.99</v>
      </c>
      <c r="C60" s="46">
        <v>1.6229610000000001</v>
      </c>
    </row>
    <row r="61" spans="1:6" ht="15" thickTop="1" x14ac:dyDescent="0.35"/>
    <row r="63" spans="1:6" x14ac:dyDescent="0.35">
      <c r="A63" s="4" t="s">
        <v>140</v>
      </c>
      <c r="B63" t="s">
        <v>141</v>
      </c>
    </row>
    <row r="64" spans="1:6" x14ac:dyDescent="0.35">
      <c r="A64" s="4" t="s">
        <v>19</v>
      </c>
      <c r="B64" s="21" t="s">
        <v>27</v>
      </c>
      <c r="C64" s="21" t="s">
        <v>28</v>
      </c>
      <c r="D64" s="21" t="s">
        <v>61</v>
      </c>
      <c r="E64" s="21" t="s">
        <v>84</v>
      </c>
      <c r="F64" s="21" t="s">
        <v>294</v>
      </c>
    </row>
    <row r="65" spans="2:10" ht="15" thickBot="1" x14ac:dyDescent="0.4"/>
    <row r="66" spans="2:10" ht="15" thickBot="1" x14ac:dyDescent="0.4">
      <c r="B66" s="10" t="s">
        <v>291</v>
      </c>
      <c r="C66" s="10" t="s">
        <v>63</v>
      </c>
      <c r="E66" s="5" t="s">
        <v>64</v>
      </c>
      <c r="F66" s="47">
        <v>62</v>
      </c>
    </row>
    <row r="67" spans="2:10" x14ac:dyDescent="0.35">
      <c r="B67" s="35">
        <v>0.01</v>
      </c>
      <c r="C67" s="9">
        <v>-5.3697920000000003</v>
      </c>
      <c r="E67" t="s">
        <v>65</v>
      </c>
      <c r="F67" s="48">
        <v>62</v>
      </c>
    </row>
    <row r="68" spans="2:10" x14ac:dyDescent="0.35">
      <c r="B68" s="35">
        <v>0.05</v>
      </c>
      <c r="C68" s="9">
        <v>-0.91540529999999998</v>
      </c>
      <c r="F68" s="28"/>
    </row>
    <row r="69" spans="2:10" x14ac:dyDescent="0.35">
      <c r="B69" s="35">
        <v>0.1</v>
      </c>
      <c r="C69" s="9">
        <v>-0.51614749999999998</v>
      </c>
      <c r="E69" t="s">
        <v>66</v>
      </c>
      <c r="F69" s="28">
        <v>4.7946700000000002E-2</v>
      </c>
    </row>
    <row r="70" spans="2:10" x14ac:dyDescent="0.35">
      <c r="B70" s="35">
        <v>0.25</v>
      </c>
      <c r="C70" s="9">
        <v>-0.1168921</v>
      </c>
      <c r="E70" t="s">
        <v>67</v>
      </c>
      <c r="F70" s="28">
        <v>0.9858903</v>
      </c>
    </row>
    <row r="71" spans="2:10" x14ac:dyDescent="0.35">
      <c r="C71" s="9"/>
      <c r="F71" s="28"/>
    </row>
    <row r="72" spans="2:10" x14ac:dyDescent="0.35">
      <c r="B72" s="35">
        <v>0.5</v>
      </c>
      <c r="C72" s="9">
        <v>-4.5325000000000001E-3</v>
      </c>
      <c r="E72" t="s">
        <v>68</v>
      </c>
      <c r="F72" s="28">
        <v>0.97197960000000005</v>
      </c>
      <c r="J72" s="35"/>
    </row>
    <row r="73" spans="2:10" x14ac:dyDescent="0.35">
      <c r="C73" s="9"/>
      <c r="E73" t="s">
        <v>69</v>
      </c>
      <c r="F73" s="28">
        <v>-2.0923699999999998</v>
      </c>
      <c r="J73" s="35"/>
    </row>
    <row r="74" spans="2:10" ht="15" thickBot="1" x14ac:dyDescent="0.4">
      <c r="B74" s="35">
        <v>0.75</v>
      </c>
      <c r="C74" s="9">
        <v>0.28673569999999998</v>
      </c>
      <c r="E74" s="19" t="s">
        <v>70</v>
      </c>
      <c r="F74" s="49">
        <v>17.287520000000001</v>
      </c>
      <c r="J74" s="35"/>
    </row>
    <row r="75" spans="2:10" x14ac:dyDescent="0.35">
      <c r="B75" s="35">
        <v>0.9</v>
      </c>
      <c r="C75" s="9">
        <v>1.038227</v>
      </c>
      <c r="J75" s="35"/>
    </row>
    <row r="76" spans="2:10" x14ac:dyDescent="0.35">
      <c r="B76" s="35">
        <v>0.95</v>
      </c>
      <c r="C76" s="9">
        <v>1.467633</v>
      </c>
    </row>
    <row r="77" spans="2:10" ht="15" thickBot="1" x14ac:dyDescent="0.4">
      <c r="B77" s="45">
        <v>0.99</v>
      </c>
      <c r="C77" s="46">
        <v>3.0444</v>
      </c>
      <c r="J77" s="35"/>
    </row>
    <row r="78" spans="2:10" ht="15" thickTop="1" x14ac:dyDescent="0.35">
      <c r="E78" s="35"/>
    </row>
    <row r="79" spans="2:10" ht="15" thickBot="1" x14ac:dyDescent="0.4">
      <c r="E79" s="35"/>
      <c r="J79" s="35"/>
    </row>
    <row r="80" spans="2:10" ht="15" thickBot="1" x14ac:dyDescent="0.4">
      <c r="B80" s="10" t="s">
        <v>292</v>
      </c>
      <c r="C80" s="10" t="s">
        <v>63</v>
      </c>
      <c r="E80" s="35"/>
      <c r="J80" s="35"/>
    </row>
    <row r="81" spans="2:11" x14ac:dyDescent="0.35">
      <c r="B81" s="35">
        <v>0.01</v>
      </c>
      <c r="C81" s="9">
        <v>-0.78988199999999997</v>
      </c>
      <c r="E81" s="35"/>
      <c r="J81" s="35"/>
    </row>
    <row r="82" spans="2:11" x14ac:dyDescent="0.35">
      <c r="B82" s="35">
        <v>0.05</v>
      </c>
      <c r="C82" s="9">
        <v>-0.35330440000000002</v>
      </c>
      <c r="J82" s="35"/>
    </row>
    <row r="83" spans="2:11" x14ac:dyDescent="0.35">
      <c r="B83" s="35">
        <v>0.1</v>
      </c>
      <c r="C83" s="9">
        <v>-0.24221019999999999</v>
      </c>
      <c r="E83" s="35"/>
    </row>
    <row r="84" spans="2:11" x14ac:dyDescent="0.35">
      <c r="B84" s="35">
        <v>0.25</v>
      </c>
      <c r="C84" s="9">
        <v>-8.5909600000000003E-2</v>
      </c>
    </row>
    <row r="85" spans="2:11" x14ac:dyDescent="0.35">
      <c r="C85" s="9"/>
      <c r="E85" s="35"/>
    </row>
    <row r="86" spans="2:11" x14ac:dyDescent="0.35">
      <c r="B86" s="35">
        <v>0.5</v>
      </c>
      <c r="C86" s="9">
        <v>-2.7900000000000001E-5</v>
      </c>
      <c r="E86" s="35"/>
    </row>
    <row r="87" spans="2:11" x14ac:dyDescent="0.35">
      <c r="C87" s="9"/>
      <c r="E87" s="35"/>
    </row>
    <row r="88" spans="2:11" x14ac:dyDescent="0.35">
      <c r="B88" s="35">
        <v>0.75</v>
      </c>
      <c r="C88" s="9">
        <v>0.1531478</v>
      </c>
      <c r="E88" s="35"/>
    </row>
    <row r="89" spans="2:11" x14ac:dyDescent="0.35">
      <c r="B89" s="35">
        <v>0.9</v>
      </c>
      <c r="C89" s="9">
        <v>0.44565270000000001</v>
      </c>
    </row>
    <row r="90" spans="2:11" x14ac:dyDescent="0.35">
      <c r="B90" s="35">
        <v>0.95</v>
      </c>
      <c r="C90" s="9">
        <v>0.73915319999999995</v>
      </c>
    </row>
    <row r="91" spans="2:11" ht="15" thickBot="1" x14ac:dyDescent="0.4">
      <c r="B91" s="45">
        <v>0.99</v>
      </c>
      <c r="C91" s="46">
        <v>0.79835730000000005</v>
      </c>
      <c r="K91" s="35"/>
    </row>
    <row r="92" spans="2:11" ht="15" thickTop="1" x14ac:dyDescent="0.35">
      <c r="K92" s="35"/>
    </row>
    <row r="93" spans="2:11" x14ac:dyDescent="0.35">
      <c r="K93" s="35"/>
    </row>
    <row r="94" spans="2:11" x14ac:dyDescent="0.35">
      <c r="K94" s="35"/>
    </row>
    <row r="96" spans="2:11" x14ac:dyDescent="0.35">
      <c r="K96" s="35"/>
    </row>
    <row r="98" spans="11:11" x14ac:dyDescent="0.35">
      <c r="K98" s="35"/>
    </row>
    <row r="99" spans="11:11" x14ac:dyDescent="0.35">
      <c r="K99" s="35"/>
    </row>
    <row r="100" spans="11:11" x14ac:dyDescent="0.35">
      <c r="K100" s="35"/>
    </row>
    <row r="101" spans="11:11" x14ac:dyDescent="0.35">
      <c r="K101" s="35"/>
    </row>
  </sheetData>
  <mergeCells count="4">
    <mergeCell ref="H33:I33"/>
    <mergeCell ref="P34:Q34"/>
    <mergeCell ref="H40:I43"/>
    <mergeCell ref="H10:I13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DBF-8E9C-4E7A-AD2C-6A1AFD2D3CE0}">
  <sheetPr>
    <tabColor theme="5" tint="-0.249977111117893"/>
  </sheetPr>
  <dimension ref="A2:I33"/>
  <sheetViews>
    <sheetView showGridLines="0" workbookViewId="0">
      <selection activeCell="A2" sqref="A2:E3"/>
    </sheetView>
  </sheetViews>
  <sheetFormatPr defaultRowHeight="14.5" x14ac:dyDescent="0.35"/>
  <cols>
    <col min="2" max="2" width="13.7265625" bestFit="1" customWidth="1"/>
    <col min="3" max="3" width="10" bestFit="1" customWidth="1"/>
    <col min="4" max="4" width="13.453125" bestFit="1" customWidth="1"/>
    <col min="5" max="5" width="17.6328125" customWidth="1"/>
    <col min="6" max="6" width="6.36328125" bestFit="1" customWidth="1"/>
  </cols>
  <sheetData>
    <row r="2" spans="1:6" x14ac:dyDescent="0.35">
      <c r="A2" s="4" t="s">
        <v>140</v>
      </c>
      <c r="B2" s="4" t="s">
        <v>141</v>
      </c>
    </row>
    <row r="3" spans="1:6" x14ac:dyDescent="0.35">
      <c r="A3" s="4" t="s">
        <v>19</v>
      </c>
      <c r="B3" s="21" t="s">
        <v>21</v>
      </c>
      <c r="C3" s="21" t="s">
        <v>28</v>
      </c>
      <c r="D3" s="21" t="s">
        <v>22</v>
      </c>
      <c r="E3" s="21" t="s">
        <v>23</v>
      </c>
    </row>
    <row r="4" spans="1:6" ht="15" thickBot="1" x14ac:dyDescent="0.4">
      <c r="B4" s="35"/>
    </row>
    <row r="5" spans="1:6" ht="15" thickBot="1" x14ac:dyDescent="0.4">
      <c r="B5" s="40"/>
      <c r="C5" s="10" t="s">
        <v>63</v>
      </c>
    </row>
    <row r="6" spans="1:6" x14ac:dyDescent="0.35">
      <c r="B6" s="35">
        <v>0.01</v>
      </c>
      <c r="C6" s="9">
        <v>-1.357559</v>
      </c>
      <c r="E6" s="5" t="s">
        <v>64</v>
      </c>
      <c r="F6" s="47">
        <v>744</v>
      </c>
    </row>
    <row r="7" spans="1:6" x14ac:dyDescent="0.35">
      <c r="B7" s="35">
        <v>0.05</v>
      </c>
      <c r="C7" s="9">
        <v>-0.38607930000000001</v>
      </c>
      <c r="E7" t="s">
        <v>65</v>
      </c>
      <c r="F7" s="48">
        <v>744</v>
      </c>
    </row>
    <row r="8" spans="1:6" x14ac:dyDescent="0.35">
      <c r="B8" s="35">
        <v>0.1</v>
      </c>
      <c r="C8" s="9">
        <v>-0.26557120000000001</v>
      </c>
      <c r="F8" s="28"/>
    </row>
    <row r="9" spans="1:6" x14ac:dyDescent="0.35">
      <c r="B9" s="35">
        <v>0.25</v>
      </c>
      <c r="C9" s="9">
        <v>-8.2062300000000005E-2</v>
      </c>
      <c r="E9" t="s">
        <v>66</v>
      </c>
      <c r="F9" s="28">
        <v>0.22691549999999999</v>
      </c>
    </row>
    <row r="10" spans="1:6" x14ac:dyDescent="0.35">
      <c r="C10" s="9"/>
      <c r="E10" t="s">
        <v>67</v>
      </c>
      <c r="F10" s="28">
        <v>1.390266</v>
      </c>
    </row>
    <row r="11" spans="1:6" x14ac:dyDescent="0.35">
      <c r="B11" s="35">
        <v>0.5</v>
      </c>
      <c r="C11" s="9">
        <v>7.4287500000000006E-2</v>
      </c>
      <c r="F11" s="28"/>
    </row>
    <row r="12" spans="1:6" x14ac:dyDescent="0.35">
      <c r="C12" s="9"/>
      <c r="E12" t="s">
        <v>68</v>
      </c>
      <c r="F12" s="28">
        <v>1.932839</v>
      </c>
    </row>
    <row r="13" spans="1:6" x14ac:dyDescent="0.35">
      <c r="B13" s="35">
        <v>0.75</v>
      </c>
      <c r="C13" s="9">
        <v>0.23517479999999999</v>
      </c>
      <c r="E13" t="s">
        <v>69</v>
      </c>
      <c r="F13" s="28">
        <v>8.7551120000000004</v>
      </c>
    </row>
    <row r="14" spans="1:6" ht="15" thickBot="1" x14ac:dyDescent="0.4">
      <c r="B14" s="35">
        <v>0.9</v>
      </c>
      <c r="C14" s="9">
        <v>0.57731120000000002</v>
      </c>
      <c r="E14" s="19" t="s">
        <v>70</v>
      </c>
      <c r="F14" s="49">
        <v>102.45529999999999</v>
      </c>
    </row>
    <row r="15" spans="1:6" x14ac:dyDescent="0.35">
      <c r="B15" s="35">
        <v>0.95</v>
      </c>
      <c r="C15" s="9">
        <v>1.1694340000000001</v>
      </c>
    </row>
    <row r="16" spans="1:6" ht="15" thickBot="1" x14ac:dyDescent="0.4">
      <c r="B16" s="45">
        <v>0.99</v>
      </c>
      <c r="C16" s="46">
        <v>5.8520029999999998</v>
      </c>
    </row>
    <row r="17" spans="1:9" ht="15" thickTop="1" x14ac:dyDescent="0.35"/>
    <row r="18" spans="1:9" x14ac:dyDescent="0.35">
      <c r="A18" s="4" t="s">
        <v>140</v>
      </c>
      <c r="B18" s="4" t="s">
        <v>141</v>
      </c>
    </row>
    <row r="19" spans="1:9" x14ac:dyDescent="0.35">
      <c r="A19" s="4" t="s">
        <v>19</v>
      </c>
      <c r="B19" s="21" t="s">
        <v>27</v>
      </c>
      <c r="C19" s="21" t="s">
        <v>28</v>
      </c>
      <c r="D19" s="21" t="s">
        <v>61</v>
      </c>
      <c r="E19" s="21" t="s">
        <v>84</v>
      </c>
    </row>
    <row r="20" spans="1:9" ht="15" thickBot="1" x14ac:dyDescent="0.4">
      <c r="B20" s="35"/>
    </row>
    <row r="21" spans="1:9" ht="15" thickBot="1" x14ac:dyDescent="0.4">
      <c r="B21" s="40"/>
      <c r="C21" s="10" t="s">
        <v>63</v>
      </c>
    </row>
    <row r="22" spans="1:9" x14ac:dyDescent="0.35">
      <c r="B22" s="35">
        <v>0.01</v>
      </c>
      <c r="C22" s="9">
        <v>-2.9382799999999998</v>
      </c>
      <c r="E22" s="5" t="s">
        <v>64</v>
      </c>
      <c r="F22" s="47">
        <v>912</v>
      </c>
    </row>
    <row r="23" spans="1:9" x14ac:dyDescent="0.35">
      <c r="B23" s="35">
        <v>0.05</v>
      </c>
      <c r="C23" s="9">
        <v>-1.2431639999999999</v>
      </c>
      <c r="E23" t="s">
        <v>65</v>
      </c>
      <c r="F23" s="48">
        <v>912</v>
      </c>
      <c r="I23" s="35"/>
    </row>
    <row r="24" spans="1:9" x14ac:dyDescent="0.35">
      <c r="B24" s="35">
        <v>0.1</v>
      </c>
      <c r="C24" s="9">
        <v>-0.64895800000000003</v>
      </c>
      <c r="F24" s="28"/>
      <c r="I24" s="35"/>
    </row>
    <row r="25" spans="1:9" x14ac:dyDescent="0.35">
      <c r="B25" s="35">
        <v>0.25</v>
      </c>
      <c r="C25" s="9">
        <v>-9.5295599999999994E-2</v>
      </c>
      <c r="E25" t="s">
        <v>66</v>
      </c>
      <c r="F25" s="28">
        <v>0.3211851</v>
      </c>
      <c r="I25" s="35"/>
    </row>
    <row r="26" spans="1:9" x14ac:dyDescent="0.35">
      <c r="C26" s="9"/>
      <c r="E26" t="s">
        <v>67</v>
      </c>
      <c r="F26" s="28">
        <v>1.20275</v>
      </c>
      <c r="I26" s="35"/>
    </row>
    <row r="27" spans="1:9" x14ac:dyDescent="0.35">
      <c r="B27" s="35">
        <v>0.5</v>
      </c>
      <c r="C27" s="9">
        <v>0.1865655</v>
      </c>
      <c r="F27" s="28"/>
    </row>
    <row r="28" spans="1:9" x14ac:dyDescent="0.35">
      <c r="C28" s="9"/>
      <c r="E28" t="s">
        <v>68</v>
      </c>
      <c r="F28" s="28">
        <v>1.446607</v>
      </c>
      <c r="I28" s="35"/>
    </row>
    <row r="29" spans="1:9" x14ac:dyDescent="0.35">
      <c r="B29" s="35">
        <v>0.75</v>
      </c>
      <c r="C29" s="9">
        <v>0.57733040000000002</v>
      </c>
      <c r="E29" t="s">
        <v>69</v>
      </c>
      <c r="F29" s="28">
        <v>1.274227</v>
      </c>
    </row>
    <row r="30" spans="1:9" ht="15" thickBot="1" x14ac:dyDescent="0.4">
      <c r="B30" s="35">
        <v>0.9</v>
      </c>
      <c r="C30" s="9">
        <v>1.4211590000000001</v>
      </c>
      <c r="E30" s="19" t="s">
        <v>70</v>
      </c>
      <c r="F30" s="49">
        <v>9.5781530000000004</v>
      </c>
      <c r="I30" s="35"/>
    </row>
    <row r="31" spans="1:9" x14ac:dyDescent="0.35">
      <c r="B31" s="35">
        <v>0.95</v>
      </c>
      <c r="C31" s="9">
        <v>2.3540019999999999</v>
      </c>
      <c r="I31" s="35"/>
    </row>
    <row r="32" spans="1:9" ht="15" thickBot="1" x14ac:dyDescent="0.4">
      <c r="B32" s="45">
        <v>0.99</v>
      </c>
      <c r="C32" s="46">
        <v>5.2469239999999999</v>
      </c>
      <c r="I32" s="35"/>
    </row>
    <row r="33" spans="9:9" ht="15" thickTop="1" x14ac:dyDescent="0.35">
      <c r="I3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2790-90CA-437E-8990-4813411B73C2}">
  <dimension ref="A1:K37"/>
  <sheetViews>
    <sheetView showGridLines="0" tabSelected="1" topLeftCell="A10" workbookViewId="0">
      <selection activeCell="I21" sqref="I21:N35"/>
    </sheetView>
  </sheetViews>
  <sheetFormatPr defaultRowHeight="14.5" x14ac:dyDescent="0.35"/>
  <cols>
    <col min="2" max="2" width="12.36328125" bestFit="1" customWidth="1"/>
    <col min="3" max="6" width="13.26953125" customWidth="1"/>
  </cols>
  <sheetData>
    <row r="1" spans="1:6" x14ac:dyDescent="0.35">
      <c r="A1" s="4" t="s">
        <v>140</v>
      </c>
      <c r="B1" s="4" t="s">
        <v>141</v>
      </c>
    </row>
    <row r="2" spans="1:6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6" ht="15" thickBot="1" x14ac:dyDescent="0.4">
      <c r="B3" s="35"/>
    </row>
    <row r="4" spans="1:6" ht="15" thickBot="1" x14ac:dyDescent="0.4">
      <c r="B4" s="40"/>
      <c r="C4" s="10" t="s">
        <v>3</v>
      </c>
      <c r="D4" s="10" t="s">
        <v>295</v>
      </c>
      <c r="E4" s="10" t="s">
        <v>5</v>
      </c>
      <c r="F4" s="10" t="s">
        <v>6</v>
      </c>
    </row>
    <row r="5" spans="1:6" x14ac:dyDescent="0.35">
      <c r="B5" s="35">
        <v>0.01</v>
      </c>
      <c r="C5" s="9"/>
      <c r="D5" s="9"/>
      <c r="E5" s="9"/>
      <c r="F5" s="9"/>
    </row>
    <row r="6" spans="1:6" x14ac:dyDescent="0.35">
      <c r="B6" s="35">
        <v>0.05</v>
      </c>
      <c r="C6" s="9"/>
      <c r="D6" s="9"/>
      <c r="E6" s="9"/>
      <c r="F6" s="9"/>
    </row>
    <row r="7" spans="1:6" x14ac:dyDescent="0.35">
      <c r="B7" s="35">
        <v>0.1</v>
      </c>
      <c r="C7" s="9"/>
      <c r="D7" s="9"/>
      <c r="E7" s="9"/>
      <c r="F7" s="9"/>
    </row>
    <row r="8" spans="1:6" x14ac:dyDescent="0.35">
      <c r="B8" s="35">
        <v>0.25</v>
      </c>
      <c r="C8" s="9"/>
      <c r="D8" s="9"/>
      <c r="E8" s="9"/>
      <c r="F8" s="9"/>
    </row>
    <row r="9" spans="1:6" x14ac:dyDescent="0.35">
      <c r="C9" s="9"/>
      <c r="D9" s="9"/>
      <c r="E9" s="9"/>
      <c r="F9" s="9"/>
    </row>
    <row r="10" spans="1:6" x14ac:dyDescent="0.35">
      <c r="B10" s="35">
        <v>0.5</v>
      </c>
      <c r="C10" s="9"/>
      <c r="D10" s="9"/>
      <c r="E10" s="9"/>
      <c r="F10" s="9"/>
    </row>
    <row r="11" spans="1:6" x14ac:dyDescent="0.35">
      <c r="C11" s="9"/>
      <c r="D11" s="9"/>
      <c r="E11" s="9"/>
      <c r="F11" s="9"/>
    </row>
    <row r="12" spans="1:6" x14ac:dyDescent="0.35">
      <c r="B12" s="35">
        <v>0.75</v>
      </c>
      <c r="C12" s="9"/>
      <c r="D12" s="9"/>
      <c r="E12" s="9"/>
      <c r="F12" s="9"/>
    </row>
    <row r="13" spans="1:6" x14ac:dyDescent="0.35">
      <c r="B13" s="35">
        <v>0.9</v>
      </c>
      <c r="C13" s="9"/>
      <c r="D13" s="9"/>
      <c r="E13" s="9"/>
      <c r="F13" s="9"/>
    </row>
    <row r="14" spans="1:6" x14ac:dyDescent="0.35">
      <c r="B14" s="35">
        <v>0.95</v>
      </c>
      <c r="C14" s="9"/>
      <c r="D14" s="9"/>
      <c r="E14" s="9"/>
      <c r="F14" s="9"/>
    </row>
    <row r="15" spans="1:6" ht="15" thickBot="1" x14ac:dyDescent="0.4">
      <c r="B15" s="45">
        <v>0.99</v>
      </c>
      <c r="C15" s="46"/>
      <c r="D15" s="46"/>
      <c r="E15" s="46"/>
      <c r="F15" s="46"/>
    </row>
    <row r="16" spans="1:6" ht="15" thickTop="1" x14ac:dyDescent="0.35"/>
    <row r="18" spans="1:11" x14ac:dyDescent="0.35">
      <c r="A18" s="4" t="s">
        <v>140</v>
      </c>
      <c r="B18" s="4" t="s">
        <v>141</v>
      </c>
    </row>
    <row r="19" spans="1:11" x14ac:dyDescent="0.35">
      <c r="A19" s="4" t="s">
        <v>19</v>
      </c>
      <c r="B19" s="21" t="s">
        <v>27</v>
      </c>
      <c r="C19" s="21" t="s">
        <v>28</v>
      </c>
      <c r="D19" s="21" t="s">
        <v>61</v>
      </c>
      <c r="E19" s="21" t="s">
        <v>84</v>
      </c>
    </row>
    <row r="20" spans="1:11" ht="15" thickBot="1" x14ac:dyDescent="0.4">
      <c r="B20" s="35"/>
    </row>
    <row r="21" spans="1:11" ht="15" thickBot="1" x14ac:dyDescent="0.4">
      <c r="B21" s="40"/>
      <c r="C21" s="11" t="s">
        <v>3</v>
      </c>
      <c r="D21" s="11" t="s">
        <v>295</v>
      </c>
      <c r="E21" s="11" t="s">
        <v>5</v>
      </c>
      <c r="F21" s="11" t="s">
        <v>6</v>
      </c>
      <c r="I21" s="35"/>
    </row>
    <row r="22" spans="1:11" x14ac:dyDescent="0.35">
      <c r="B22" s="35">
        <v>0.01</v>
      </c>
      <c r="C22" s="28">
        <v>-28.530819999999999</v>
      </c>
      <c r="D22" s="28">
        <v>-28.695879999999999</v>
      </c>
      <c r="E22" s="28">
        <v>-28.70872</v>
      </c>
      <c r="F22" s="28">
        <v>-28.650200000000002</v>
      </c>
      <c r="H22" s="35"/>
      <c r="I22" s="48"/>
    </row>
    <row r="23" spans="1:11" x14ac:dyDescent="0.35">
      <c r="B23" s="35">
        <v>0.05</v>
      </c>
      <c r="C23" s="28">
        <v>-11.735849999999999</v>
      </c>
      <c r="D23" s="28">
        <v>-9.3291360000000001</v>
      </c>
      <c r="E23" s="28">
        <v>-9.1838979999999992</v>
      </c>
      <c r="F23" s="28">
        <v>-10.03772</v>
      </c>
      <c r="H23" s="35"/>
      <c r="I23" s="48"/>
      <c r="K23" s="35"/>
    </row>
    <row r="24" spans="1:11" x14ac:dyDescent="0.35">
      <c r="B24" s="35">
        <v>0.1</v>
      </c>
      <c r="C24" s="28">
        <v>-6.3795130000000002</v>
      </c>
      <c r="D24" s="28">
        <v>-6.5917760000000003</v>
      </c>
      <c r="E24" s="28">
        <v>-5.859515</v>
      </c>
      <c r="F24" s="28">
        <v>-6.8069100000000002</v>
      </c>
      <c r="H24" s="35"/>
      <c r="I24" s="28"/>
      <c r="J24" s="35"/>
      <c r="K24" s="35"/>
    </row>
    <row r="25" spans="1:11" x14ac:dyDescent="0.35">
      <c r="B25" s="35">
        <v>0.25</v>
      </c>
      <c r="C25" s="28">
        <v>-1.7284900000000001</v>
      </c>
      <c r="D25" s="28">
        <v>-1.915889</v>
      </c>
      <c r="E25" s="28">
        <v>-2.0371790000000001</v>
      </c>
      <c r="F25" s="28">
        <v>-2.0360320000000001</v>
      </c>
      <c r="H25" s="35"/>
      <c r="I25" s="28"/>
      <c r="J25" s="35"/>
      <c r="K25" s="35"/>
    </row>
    <row r="26" spans="1:11" x14ac:dyDescent="0.35">
      <c r="C26" s="28"/>
      <c r="D26" s="28"/>
      <c r="E26" s="28"/>
      <c r="F26" s="28"/>
      <c r="H26" s="35"/>
      <c r="I26" s="28"/>
      <c r="J26" s="35"/>
      <c r="K26" s="35"/>
    </row>
    <row r="27" spans="1:11" x14ac:dyDescent="0.35">
      <c r="B27" s="35">
        <v>0.5</v>
      </c>
      <c r="C27" s="28">
        <v>1.73343E-2</v>
      </c>
      <c r="D27" s="28">
        <v>5.6809999999999999E-4</v>
      </c>
      <c r="E27" s="28">
        <v>2.42992E-2</v>
      </c>
      <c r="F27" s="28">
        <v>1.11273E-2</v>
      </c>
      <c r="H27" s="35"/>
      <c r="I27" s="28"/>
      <c r="J27" s="35"/>
    </row>
    <row r="28" spans="1:11" x14ac:dyDescent="0.35">
      <c r="C28" s="28"/>
      <c r="D28" s="28"/>
      <c r="E28" s="28"/>
      <c r="F28" s="28"/>
      <c r="H28" s="35"/>
      <c r="I28" s="28"/>
      <c r="J28" s="35"/>
      <c r="K28" s="35"/>
    </row>
    <row r="29" spans="1:11" x14ac:dyDescent="0.35">
      <c r="B29" s="35">
        <v>0.75</v>
      </c>
      <c r="C29" s="28">
        <v>1.7843549999999999</v>
      </c>
      <c r="D29" s="28">
        <v>1.6439379999999999</v>
      </c>
      <c r="E29" s="28">
        <v>1.7495000000000001</v>
      </c>
      <c r="F29" s="28">
        <v>1.905146</v>
      </c>
      <c r="H29" s="35"/>
      <c r="I29" s="28"/>
      <c r="J29" s="35"/>
    </row>
    <row r="30" spans="1:11" x14ac:dyDescent="0.35">
      <c r="B30" s="35">
        <v>0.9</v>
      </c>
      <c r="C30" s="28">
        <v>5.8339160000000003</v>
      </c>
      <c r="D30" s="28">
        <v>6.2187260000000002</v>
      </c>
      <c r="E30" s="28">
        <v>5.9841689999999996</v>
      </c>
      <c r="F30" s="28">
        <v>5.7457029999999998</v>
      </c>
      <c r="H30" s="35"/>
      <c r="I30" s="28"/>
      <c r="K30" s="35"/>
    </row>
    <row r="31" spans="1:11" x14ac:dyDescent="0.35">
      <c r="B31" s="35">
        <v>0.95</v>
      </c>
      <c r="C31" s="28">
        <v>8.2809310000000007</v>
      </c>
      <c r="D31" s="28">
        <v>8.7441630000000004</v>
      </c>
      <c r="E31" s="28">
        <v>9.275582</v>
      </c>
      <c r="F31" s="28">
        <v>9.2394499999999997</v>
      </c>
      <c r="H31" s="35"/>
      <c r="I31" s="35"/>
      <c r="J31" s="35"/>
      <c r="K31" s="35"/>
    </row>
    <row r="32" spans="1:11" ht="15" thickBot="1" x14ac:dyDescent="0.4">
      <c r="B32" s="45">
        <v>0.99</v>
      </c>
      <c r="C32" s="68">
        <v>24.982859999999999</v>
      </c>
      <c r="D32" s="68">
        <v>24.365179999999999</v>
      </c>
      <c r="E32" s="68">
        <v>24.45382</v>
      </c>
      <c r="F32" s="68">
        <v>24.421749999999999</v>
      </c>
      <c r="H32" s="35"/>
      <c r="I32" s="35"/>
      <c r="J32" s="35"/>
      <c r="K32" s="35"/>
    </row>
    <row r="33" spans="2:11" ht="15.5" thickTop="1" thickBot="1" x14ac:dyDescent="0.4">
      <c r="C33" s="28"/>
      <c r="D33" s="28"/>
      <c r="E33" s="28"/>
      <c r="F33" s="28"/>
      <c r="H33" s="35"/>
      <c r="I33" s="35"/>
      <c r="J33" s="35"/>
      <c r="K33" s="35"/>
    </row>
    <row r="34" spans="2:11" x14ac:dyDescent="0.35">
      <c r="B34" s="5" t="s">
        <v>66</v>
      </c>
      <c r="C34" s="84">
        <v>-0.24654670000000001</v>
      </c>
      <c r="D34" s="84">
        <v>-0.1275568</v>
      </c>
      <c r="E34" s="84">
        <v>-9.1481199999999999E-2</v>
      </c>
      <c r="F34" s="84">
        <v>-0.11019139999999999</v>
      </c>
      <c r="J34" s="35"/>
    </row>
    <row r="35" spans="2:11" ht="15" thickBot="1" x14ac:dyDescent="0.4">
      <c r="B35" s="19" t="s">
        <v>11</v>
      </c>
      <c r="C35" s="49">
        <v>7.2521839999999997</v>
      </c>
      <c r="D35" s="49">
        <v>6.9003690000000004</v>
      </c>
      <c r="E35" s="49">
        <v>7.0136580000000004</v>
      </c>
      <c r="F35" s="49">
        <v>7.0228719999999996</v>
      </c>
      <c r="J35" s="35"/>
    </row>
    <row r="36" spans="2:11" x14ac:dyDescent="0.35">
      <c r="J36" s="35"/>
    </row>
    <row r="37" spans="2:11" x14ac:dyDescent="0.35">
      <c r="B37" t="s">
        <v>296</v>
      </c>
      <c r="C37" s="28">
        <v>744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AC5-EE01-4F6F-831E-9781C531891C}">
  <sheetPr>
    <tabColor rgb="FF00B050"/>
  </sheetPr>
  <dimension ref="A2:D19"/>
  <sheetViews>
    <sheetView showGridLines="0" workbookViewId="0">
      <selection activeCell="A12" sqref="A12"/>
    </sheetView>
  </sheetViews>
  <sheetFormatPr defaultRowHeight="14.5" x14ac:dyDescent="0.35"/>
  <cols>
    <col min="1" max="1" width="52.54296875" bestFit="1" customWidth="1"/>
    <col min="2" max="2" width="38.81640625" bestFit="1" customWidth="1"/>
    <col min="3" max="3" width="43.26953125" bestFit="1" customWidth="1"/>
    <col min="4" max="4" width="52.54296875" bestFit="1" customWidth="1"/>
  </cols>
  <sheetData>
    <row r="2" spans="1:4" x14ac:dyDescent="0.35">
      <c r="A2" s="61" t="s">
        <v>140</v>
      </c>
      <c r="B2" s="62" t="s">
        <v>141</v>
      </c>
    </row>
    <row r="3" spans="1:4" x14ac:dyDescent="0.35">
      <c r="A3" s="61" t="s">
        <v>118</v>
      </c>
      <c r="B3" s="62"/>
    </row>
    <row r="4" spans="1:4" ht="23.5" x14ac:dyDescent="0.55000000000000004">
      <c r="A4" s="90" t="s">
        <v>32</v>
      </c>
      <c r="B4" s="90"/>
      <c r="C4" s="90"/>
      <c r="D4" s="90"/>
    </row>
    <row r="5" spans="1:4" ht="15" thickBot="1" x14ac:dyDescent="0.4"/>
    <row r="6" spans="1:4" ht="15" thickBot="1" x14ac:dyDescent="0.4">
      <c r="A6" s="10" t="s">
        <v>3</v>
      </c>
      <c r="B6" s="10" t="s">
        <v>4</v>
      </c>
      <c r="C6" s="10" t="s">
        <v>5</v>
      </c>
      <c r="D6" s="10" t="s">
        <v>6</v>
      </c>
    </row>
    <row r="7" spans="1:4" x14ac:dyDescent="0.35">
      <c r="A7" s="14" t="s">
        <v>38</v>
      </c>
      <c r="B7" s="14" t="s">
        <v>38</v>
      </c>
      <c r="C7" s="14" t="s">
        <v>38</v>
      </c>
      <c r="D7" s="14" t="s">
        <v>38</v>
      </c>
    </row>
    <row r="8" spans="1:4" x14ac:dyDescent="0.35">
      <c r="A8" s="15" t="s">
        <v>217</v>
      </c>
      <c r="B8" s="15" t="s">
        <v>171</v>
      </c>
      <c r="C8" s="15" t="s">
        <v>174</v>
      </c>
      <c r="D8" s="15" t="s">
        <v>164</v>
      </c>
    </row>
    <row r="9" spans="1:4" x14ac:dyDescent="0.35">
      <c r="A9" s="15" t="s">
        <v>180</v>
      </c>
      <c r="B9" s="15" t="s">
        <v>145</v>
      </c>
      <c r="C9" s="15" t="s">
        <v>171</v>
      </c>
      <c r="D9" s="15" t="s">
        <v>152</v>
      </c>
    </row>
    <row r="10" spans="1:4" x14ac:dyDescent="0.35">
      <c r="A10" s="15" t="s">
        <v>33</v>
      </c>
      <c r="B10" s="15" t="s">
        <v>146</v>
      </c>
      <c r="C10" s="15" t="s">
        <v>168</v>
      </c>
      <c r="D10" s="15" t="s">
        <v>146</v>
      </c>
    </row>
    <row r="11" spans="1:4" x14ac:dyDescent="0.35">
      <c r="A11" s="15" t="s">
        <v>197</v>
      </c>
      <c r="B11" s="15" t="s">
        <v>160</v>
      </c>
      <c r="C11" s="15" t="s">
        <v>148</v>
      </c>
      <c r="D11" s="15" t="s">
        <v>167</v>
      </c>
    </row>
    <row r="12" spans="1:4" x14ac:dyDescent="0.35">
      <c r="A12" s="15" t="s">
        <v>34</v>
      </c>
      <c r="B12" s="15" t="s">
        <v>159</v>
      </c>
      <c r="C12" s="15" t="s">
        <v>147</v>
      </c>
      <c r="D12" s="15" t="s">
        <v>169</v>
      </c>
    </row>
    <row r="13" spans="1:4" x14ac:dyDescent="0.35">
      <c r="A13" s="14" t="s">
        <v>39</v>
      </c>
      <c r="B13" s="14" t="s">
        <v>39</v>
      </c>
      <c r="C13" s="14" t="s">
        <v>39</v>
      </c>
      <c r="D13" s="14" t="s">
        <v>39</v>
      </c>
    </row>
    <row r="14" spans="1:4" x14ac:dyDescent="0.35">
      <c r="A14" s="15" t="s">
        <v>166</v>
      </c>
      <c r="B14" s="15" t="s">
        <v>192</v>
      </c>
      <c r="C14" s="15" t="s">
        <v>36</v>
      </c>
      <c r="D14" s="15" t="s">
        <v>204</v>
      </c>
    </row>
    <row r="15" spans="1:4" x14ac:dyDescent="0.35">
      <c r="A15" s="15" t="s">
        <v>35</v>
      </c>
      <c r="B15" s="15" t="s">
        <v>30</v>
      </c>
      <c r="C15" s="15" t="s">
        <v>219</v>
      </c>
      <c r="D15" s="15" t="s">
        <v>220</v>
      </c>
    </row>
    <row r="16" spans="1:4" x14ac:dyDescent="0.35">
      <c r="A16" s="15" t="s">
        <v>218</v>
      </c>
      <c r="B16" s="15" t="s">
        <v>194</v>
      </c>
      <c r="C16" s="15" t="s">
        <v>189</v>
      </c>
      <c r="D16" s="15" t="s">
        <v>202</v>
      </c>
    </row>
    <row r="17" spans="1:4" x14ac:dyDescent="0.35">
      <c r="A17" s="15" t="s">
        <v>29</v>
      </c>
      <c r="B17" s="15" t="s">
        <v>31</v>
      </c>
      <c r="C17" s="15" t="s">
        <v>37</v>
      </c>
      <c r="D17" s="15" t="s">
        <v>206</v>
      </c>
    </row>
    <row r="18" spans="1:4" ht="15" thickBot="1" x14ac:dyDescent="0.4">
      <c r="A18" s="22" t="s">
        <v>170</v>
      </c>
      <c r="B18" s="22" t="s">
        <v>204</v>
      </c>
      <c r="C18" s="22" t="s">
        <v>206</v>
      </c>
      <c r="D18" s="22" t="s">
        <v>31</v>
      </c>
    </row>
    <row r="19" spans="1:4" ht="15" thickTop="1" x14ac:dyDescent="0.35"/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97E-5ADA-4F9F-8E43-EFEAF7A70026}">
  <dimension ref="A1:C28"/>
  <sheetViews>
    <sheetView showGridLines="0" workbookViewId="0">
      <selection activeCell="E16" sqref="E16"/>
    </sheetView>
  </sheetViews>
  <sheetFormatPr defaultRowHeight="14.5" x14ac:dyDescent="0.35"/>
  <cols>
    <col min="1" max="1" width="21.54296875" customWidth="1"/>
    <col min="2" max="2" width="16.1796875" customWidth="1"/>
    <col min="3" max="3" width="47.36328125" customWidth="1"/>
  </cols>
  <sheetData>
    <row r="1" spans="1:3" ht="15" thickBot="1" x14ac:dyDescent="0.4"/>
    <row r="2" spans="1:3" ht="15" thickBot="1" x14ac:dyDescent="0.4">
      <c r="A2" s="65" t="s">
        <v>221</v>
      </c>
      <c r="B2" s="65" t="s">
        <v>222</v>
      </c>
      <c r="C2" s="65" t="s">
        <v>223</v>
      </c>
    </row>
    <row r="3" spans="1:3" x14ac:dyDescent="0.35">
      <c r="A3" s="66" t="s">
        <v>3</v>
      </c>
      <c r="B3" s="1"/>
      <c r="C3" s="1"/>
    </row>
    <row r="4" spans="1:3" x14ac:dyDescent="0.35">
      <c r="A4" s="76" t="s">
        <v>73</v>
      </c>
      <c r="B4" t="s">
        <v>224</v>
      </c>
      <c r="C4" t="s">
        <v>255</v>
      </c>
    </row>
    <row r="5" spans="1:3" x14ac:dyDescent="0.35">
      <c r="A5" s="76" t="s">
        <v>72</v>
      </c>
      <c r="B5" t="s">
        <v>242</v>
      </c>
      <c r="C5" t="s">
        <v>256</v>
      </c>
    </row>
    <row r="6" spans="1:3" x14ac:dyDescent="0.35">
      <c r="A6" s="76" t="s">
        <v>41</v>
      </c>
      <c r="B6" t="s">
        <v>225</v>
      </c>
      <c r="C6" t="s">
        <v>257</v>
      </c>
    </row>
    <row r="7" spans="1:3" x14ac:dyDescent="0.35">
      <c r="A7" s="67" t="s">
        <v>4</v>
      </c>
    </row>
    <row r="8" spans="1:3" x14ac:dyDescent="0.35">
      <c r="A8" s="76" t="s">
        <v>81</v>
      </c>
      <c r="B8" t="s">
        <v>226</v>
      </c>
      <c r="C8" t="s">
        <v>258</v>
      </c>
    </row>
    <row r="9" spans="1:3" x14ac:dyDescent="0.35">
      <c r="A9" s="76" t="s">
        <v>47</v>
      </c>
      <c r="B9" t="s">
        <v>227</v>
      </c>
      <c r="C9" t="s">
        <v>259</v>
      </c>
    </row>
    <row r="10" spans="1:3" x14ac:dyDescent="0.35">
      <c r="A10" s="76" t="s">
        <v>82</v>
      </c>
      <c r="B10" t="s">
        <v>228</v>
      </c>
      <c r="C10" t="s">
        <v>260</v>
      </c>
    </row>
    <row r="11" spans="1:3" x14ac:dyDescent="0.35">
      <c r="A11" s="76" t="s">
        <v>83</v>
      </c>
      <c r="B11" t="s">
        <v>230</v>
      </c>
      <c r="C11" t="s">
        <v>261</v>
      </c>
    </row>
    <row r="12" spans="1:3" x14ac:dyDescent="0.35">
      <c r="A12" s="76" t="s">
        <v>50</v>
      </c>
      <c r="B12" t="s">
        <v>231</v>
      </c>
      <c r="C12" t="s">
        <v>262</v>
      </c>
    </row>
    <row r="13" spans="1:3" x14ac:dyDescent="0.35">
      <c r="A13" s="76" t="s">
        <v>51</v>
      </c>
      <c r="B13" t="s">
        <v>232</v>
      </c>
      <c r="C13" t="s">
        <v>263</v>
      </c>
    </row>
    <row r="14" spans="1:3" x14ac:dyDescent="0.35">
      <c r="A14" s="67" t="s">
        <v>5</v>
      </c>
    </row>
    <row r="15" spans="1:3" x14ac:dyDescent="0.35">
      <c r="A15" s="76" t="s">
        <v>79</v>
      </c>
      <c r="B15" t="s">
        <v>233</v>
      </c>
      <c r="C15" t="s">
        <v>264</v>
      </c>
    </row>
    <row r="16" spans="1:3" x14ac:dyDescent="0.35">
      <c r="A16" s="76" t="s">
        <v>43</v>
      </c>
      <c r="B16" t="s">
        <v>234</v>
      </c>
      <c r="C16" t="s">
        <v>265</v>
      </c>
    </row>
    <row r="17" spans="1:3" x14ac:dyDescent="0.35">
      <c r="A17" s="76" t="s">
        <v>44</v>
      </c>
      <c r="B17" t="s">
        <v>229</v>
      </c>
      <c r="C17" t="s">
        <v>266</v>
      </c>
    </row>
    <row r="18" spans="1:3" x14ac:dyDescent="0.35">
      <c r="A18" s="76" t="s">
        <v>80</v>
      </c>
      <c r="B18" t="s">
        <v>243</v>
      </c>
      <c r="C18" t="s">
        <v>267</v>
      </c>
    </row>
    <row r="19" spans="1:3" x14ac:dyDescent="0.35">
      <c r="A19" s="67" t="s">
        <v>6</v>
      </c>
    </row>
    <row r="20" spans="1:3" x14ac:dyDescent="0.35">
      <c r="A20" s="76" t="s">
        <v>52</v>
      </c>
      <c r="B20" t="s">
        <v>235</v>
      </c>
      <c r="C20" t="s">
        <v>268</v>
      </c>
    </row>
    <row r="21" spans="1:3" x14ac:dyDescent="0.35">
      <c r="A21" s="76" t="s">
        <v>53</v>
      </c>
      <c r="B21" t="s">
        <v>236</v>
      </c>
      <c r="C21" t="s">
        <v>269</v>
      </c>
    </row>
    <row r="22" spans="1:3" x14ac:dyDescent="0.35">
      <c r="A22" s="76" t="s">
        <v>74</v>
      </c>
      <c r="B22" t="s">
        <v>237</v>
      </c>
      <c r="C22" t="s">
        <v>270</v>
      </c>
    </row>
    <row r="23" spans="1:3" x14ac:dyDescent="0.35">
      <c r="A23" s="76" t="s">
        <v>75</v>
      </c>
      <c r="B23" t="s">
        <v>238</v>
      </c>
      <c r="C23" t="s">
        <v>271</v>
      </c>
    </row>
    <row r="24" spans="1:3" x14ac:dyDescent="0.35">
      <c r="A24" s="76" t="s">
        <v>76</v>
      </c>
      <c r="B24" t="s">
        <v>239</v>
      </c>
      <c r="C24" t="s">
        <v>272</v>
      </c>
    </row>
    <row r="25" spans="1:3" x14ac:dyDescent="0.35">
      <c r="A25" s="76" t="s">
        <v>77</v>
      </c>
      <c r="B25" t="s">
        <v>244</v>
      </c>
      <c r="C25" t="s">
        <v>273</v>
      </c>
    </row>
    <row r="26" spans="1:3" x14ac:dyDescent="0.35">
      <c r="A26" s="76" t="s">
        <v>58</v>
      </c>
      <c r="B26" t="s">
        <v>240</v>
      </c>
      <c r="C26" t="s">
        <v>274</v>
      </c>
    </row>
    <row r="27" spans="1:3" ht="15" thickBot="1" x14ac:dyDescent="0.4">
      <c r="A27" s="77" t="s">
        <v>78</v>
      </c>
      <c r="B27" s="41" t="s">
        <v>241</v>
      </c>
      <c r="C27" s="41" t="s">
        <v>275</v>
      </c>
    </row>
    <row r="28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education_classification</vt:lpstr>
      <vt:lpstr>occupation_numbers</vt:lpstr>
      <vt:lpstr>detail_samples</vt:lpstr>
      <vt:lpstr>dropped_occ</vt:lpstr>
      <vt:lpstr>summaries</vt:lpstr>
      <vt:lpstr>people_do_diff</vt:lpstr>
      <vt:lpstr>step-up</vt:lpstr>
      <vt:lpstr>indexes_make_sense</vt:lpstr>
      <vt:lpstr>skill_correlation</vt:lpstr>
      <vt:lpstr>theta_estimates</vt:lpstr>
      <vt:lpstr>OLS_thetas</vt:lpstr>
      <vt:lpstr>sigma_estimates</vt:lpstr>
      <vt:lpstr>pi_estimates</vt:lpstr>
      <vt:lpstr>dlnA estimates</vt:lpstr>
      <vt:lpstr>top_jobs_skill</vt:lpstr>
      <vt:lpstr>index_composition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2023-05-03T16:05:55Z</dcterms:created>
  <dcterms:modified xsi:type="dcterms:W3CDTF">2023-07-24T17:05:15Z</dcterms:modified>
</cp:coreProperties>
</file>